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15" windowWidth="14880" windowHeight="7815" activeTab="2"/>
  </bookViews>
  <sheets>
    <sheet name="นำเข้ารายเดือน" sheetId="1" r:id="rId1"/>
    <sheet name="ส่งออกรายเดือน" sheetId="2" r:id="rId2"/>
    <sheet name="ผ่านแดนรายเดือน" sheetId="3" r:id="rId3"/>
    <sheet name="นำเข้าปีงบ" sheetId="4" r:id="rId4"/>
    <sheet name="ส่งออกปีงบ" sheetId="5" r:id="rId5"/>
    <sheet name="ผ่านแดนปีงบ" sheetId="6" r:id="rId6"/>
  </sheets>
  <definedNames>
    <definedName name="_xlnm.Print_Titles" localSheetId="1">'ส่งออกรายเดือน'!$5:$5</definedName>
  </definedNames>
  <calcPr fullCalcOnLoad="1"/>
</workbook>
</file>

<file path=xl/sharedStrings.xml><?xml version="1.0" encoding="utf-8"?>
<sst xmlns="http://schemas.openxmlformats.org/spreadsheetml/2006/main" count="2895" uniqueCount="570">
  <si>
    <t>สินค้านำเข้าด่านศุลกากรช่องเม็ก</t>
  </si>
  <si>
    <t>ลำดับ</t>
  </si>
  <si>
    <t>พิกัดศุลกากร</t>
  </si>
  <si>
    <t>ชนิดสินค้า</t>
  </si>
  <si>
    <t>จำนวน</t>
  </si>
  <si>
    <t>น้ำหนัก(ก.ก.)</t>
  </si>
  <si>
    <t>ราคา(บาท)</t>
  </si>
  <si>
    <t>อากรขาเข้า(บาท)</t>
  </si>
  <si>
    <t>ภาษีมูลค่าเพิ่ม(บาท)</t>
  </si>
  <si>
    <t>หมายเหตุ</t>
  </si>
  <si>
    <t>กะหล่ำปลี</t>
  </si>
  <si>
    <t>เสื้อผ้าสำเร็จรูป</t>
  </si>
  <si>
    <t>กล้วยดิบ</t>
  </si>
  <si>
    <t>*</t>
  </si>
  <si>
    <t>ผักกาดขาว</t>
  </si>
  <si>
    <t>-</t>
  </si>
  <si>
    <t>อื่น ๆ</t>
  </si>
  <si>
    <t>รวมทั้งสิ้น</t>
  </si>
  <si>
    <t>หมายเหตุ * ใบสุทธินำกลับ เก่าใช้แล้ว</t>
  </si>
  <si>
    <t xml:space="preserve">            ** I-EAT FREE ZONE</t>
  </si>
  <si>
    <t>พลังงานไฟฟ้า</t>
  </si>
  <si>
    <t>PK</t>
  </si>
  <si>
    <t>0704</t>
  </si>
  <si>
    <t>0706</t>
  </si>
  <si>
    <t>0803</t>
  </si>
  <si>
    <t>วิกผมปลอม</t>
  </si>
  <si>
    <t>UN</t>
  </si>
  <si>
    <t>8504</t>
  </si>
  <si>
    <t>คอยส์,ที่ชาร์จ,หม้อแปลงไฟฟ้า</t>
  </si>
  <si>
    <t>มันเทศ</t>
  </si>
  <si>
    <t>0714</t>
  </si>
  <si>
    <t>ชัน</t>
  </si>
  <si>
    <t>ประจำเดือน  ตุลาคม  2558</t>
  </si>
  <si>
    <t>กก.</t>
  </si>
  <si>
    <t>เครื่องต่อสายพาน</t>
  </si>
  <si>
    <t>กาแฟสำเร็จรูป</t>
  </si>
  <si>
    <t>CT</t>
  </si>
  <si>
    <t>รถยนต์นั่งกึ่งบรรทุก</t>
  </si>
  <si>
    <t>ถั่วลิสงทั้งเปลือก,แกะเปลือก</t>
  </si>
  <si>
    <t>PA</t>
  </si>
  <si>
    <t>ตู้ควบคุม</t>
  </si>
  <si>
    <t>รถเกรดดินเก่าใช้แล้ว</t>
  </si>
  <si>
    <t xml:space="preserve">ซังข้าวโพด  </t>
  </si>
  <si>
    <t>สายไฟ</t>
  </si>
  <si>
    <t>ลัง,พัลเลตพลาสติก</t>
  </si>
  <si>
    <t>หินเจียพร้อมใบขัด</t>
  </si>
  <si>
    <t>**</t>
  </si>
  <si>
    <t>สินค้าส่งออก ด่านศุลกากรช่องเม็ก</t>
  </si>
  <si>
    <t>ปีงบประมาณ 2559</t>
  </si>
  <si>
    <t>ประจำเดือน ตุลาคม  2558</t>
  </si>
  <si>
    <t>ลำดับที่</t>
  </si>
  <si>
    <t>รายการสินค้า</t>
  </si>
  <si>
    <t>น้ำหนัก</t>
  </si>
  <si>
    <t>ปริมาณ</t>
  </si>
  <si>
    <t>หน่วย</t>
  </si>
  <si>
    <t>มูลค่า</t>
  </si>
  <si>
    <t>เครื่องอุปโภคบริโภค</t>
  </si>
  <si>
    <t>หีบห่อ</t>
  </si>
  <si>
    <t>อุปกรณ์ก่อสร้าง</t>
  </si>
  <si>
    <t>น้ำมันดีเซล</t>
  </si>
  <si>
    <t>ลิตร</t>
  </si>
  <si>
    <t>น้ำมันเบนซินธรรมดาไร้สารตะกั่ว</t>
  </si>
  <si>
    <t>รถยนต์ใหม่</t>
  </si>
  <si>
    <t>คัน</t>
  </si>
  <si>
    <t>เครื่องใช้ไฟฟ้า</t>
  </si>
  <si>
    <t>อาหารสัตว์</t>
  </si>
  <si>
    <t>น้ำมันหล่อลื่น</t>
  </si>
  <si>
    <t>โครงรถไถนา</t>
  </si>
  <si>
    <t>ชุด</t>
  </si>
  <si>
    <t>แบตเตอร์รี่</t>
  </si>
  <si>
    <t>ปุ๋ยเคมี</t>
  </si>
  <si>
    <t>เครื่องใช้ในสำนักงาน</t>
  </si>
  <si>
    <t>ยางรถยนต์,รถจักรยานยนต์</t>
  </si>
  <si>
    <t>รถแทรคเตอร์และอุปกรณ์</t>
  </si>
  <si>
    <t>เครื่องยนต์ดีเซล</t>
  </si>
  <si>
    <t>ยางมะตอย</t>
  </si>
  <si>
    <t>เฟอร์นิเจอร์</t>
  </si>
  <si>
    <t>สุกรมีชีวิต</t>
  </si>
  <si>
    <t>รถจักรยานยนต์</t>
  </si>
  <si>
    <t>ตัวเก็บประจุไฟฟ้า</t>
  </si>
  <si>
    <t>รถจักรยานและส่วนประกอบ</t>
  </si>
  <si>
    <t>คอมพิวเตอร์และอุปกรณ์</t>
  </si>
  <si>
    <t>น้ำมันเครื่อง</t>
  </si>
  <si>
    <t>ยารักษาโรค</t>
  </si>
  <si>
    <t>สารเคมี</t>
  </si>
  <si>
    <t>ลูกปลา</t>
  </si>
  <si>
    <t>เครื่องนวดข้าวพร้อมอุปกรณ์</t>
  </si>
  <si>
    <t>โคพันธ์นม</t>
  </si>
  <si>
    <t>ตัว</t>
  </si>
  <si>
    <t>ไก่ไข่</t>
  </si>
  <si>
    <t>ปั้นจั่นแบบล้อตีนตะขาบ</t>
  </si>
  <si>
    <t>น้ำมันเตา</t>
  </si>
  <si>
    <t>เครื่องจักร</t>
  </si>
  <si>
    <t>น้ำมันเครื่องบิน</t>
  </si>
  <si>
    <t>ยางในรถยนต์,รถจักรยานยนต์</t>
  </si>
  <si>
    <t>รถบรรทุกเก่าใช้แล้วพร้อมอุปกรณ์ครบชุด</t>
  </si>
  <si>
    <t>อะไหล่รถยนต์</t>
  </si>
  <si>
    <t>เครื่องยนต์รถไถ</t>
  </si>
  <si>
    <t>อะไหล่รถจักรยานยนต์</t>
  </si>
  <si>
    <t>หม้อแปลงไฟฟ้า</t>
  </si>
  <si>
    <t>น้ำมันไฮโดรลิค</t>
  </si>
  <si>
    <t>แผงข้างรถ (เก่าใช้แล้ว)</t>
  </si>
  <si>
    <t>ก๊าซ LPG</t>
  </si>
  <si>
    <t>ตู้นวดข้าว</t>
  </si>
  <si>
    <t>MALTODEXTRIN</t>
  </si>
  <si>
    <t>เครื่องมือทางการเกษตร</t>
  </si>
  <si>
    <t>น้ำมันไวด์สปิริต</t>
  </si>
  <si>
    <t>ปั๊มน้ำพร้อมอุปกรณ์ติดตั้ง</t>
  </si>
  <si>
    <t>เครื่องสับหญ้า</t>
  </si>
  <si>
    <t>เครื่องผลิตน้ำแข็ง (เก่าใช้แล้ว)</t>
  </si>
  <si>
    <t>ปลายข้าว</t>
  </si>
  <si>
    <t>รวม</t>
  </si>
  <si>
    <t>อื่นๆ</t>
  </si>
  <si>
    <t xml:space="preserve">ด่านศุลกากรช่องเม็ก  </t>
  </si>
  <si>
    <t xml:space="preserve">สินค้าผ่านแดนสูงสุด  10  อันดับ </t>
  </si>
  <si>
    <t>ปีงบประมาณ พ.ศ. 2559   เดือน ตุลาคม  2558</t>
  </si>
  <si>
    <t>มูลค่าสินค้าผ่านแดน จาก สปป.ลาว ไปประเทศที่สาม</t>
  </si>
  <si>
    <t>มูลค่าสินค้าผ่านแดน จาก ประเทศที่สามไป สปป.ลาว</t>
  </si>
  <si>
    <t>ที่</t>
  </si>
  <si>
    <t>พิกัด</t>
  </si>
  <si>
    <t>มูลค่า (บาท)</t>
  </si>
  <si>
    <t>มูลค่า(บาท)</t>
  </si>
  <si>
    <t>ชิ้นส่วนเฟอร์นิเจอร์ไม้ดู่,ไม้ประดง</t>
  </si>
  <si>
    <t>อุปกรณ์ห้องทดลอง</t>
  </si>
  <si>
    <t>ไม้ดู่,ไม้ประดงแปรรูป</t>
  </si>
  <si>
    <t>สายเคเบิ้ล</t>
  </si>
  <si>
    <t>ข้าวสาร</t>
  </si>
  <si>
    <t>ข้าวมอลท์</t>
  </si>
  <si>
    <t>เมล็ดกาแฟดิบ</t>
  </si>
  <si>
    <t>อุปกรณ์สำหรับใช้ในการก่อสร้างง</t>
  </si>
  <si>
    <t>ไม้ดู่,ไม้แคน,ไม้ยางสำเร็จรูป</t>
  </si>
  <si>
    <t>44092900</t>
  </si>
  <si>
    <t>สุรา</t>
  </si>
  <si>
    <t>ลูกเร่ว</t>
  </si>
  <si>
    <t>รถกระเช้าสำหรับยกชนิดขับเคลื่อนได้ในตัว</t>
  </si>
  <si>
    <t>ยาปราบศัตรูพืช</t>
  </si>
  <si>
    <t>เครื่องจักรและอุปกรณ์การเกษตร</t>
  </si>
  <si>
    <t>ยางพาราเครพ</t>
  </si>
  <si>
    <t>40012950</t>
  </si>
  <si>
    <t>เหล็กคอยล์</t>
  </si>
  <si>
    <t>หน่อไม้ฝรั่ง</t>
  </si>
  <si>
    <t>ผลกันลื่น</t>
  </si>
  <si>
    <t>รวมสินค้าผ่านแดนขาเข้า 10 อันดับ</t>
  </si>
  <si>
    <t>รวมสินค้าผ่านแดนขาออก 10 อันดับ</t>
  </si>
  <si>
    <t>จำนวนใบขนผ่านแดนเข้า  49   ใบขน</t>
  </si>
  <si>
    <t>จำนวนใบขนผ่านแดนออก 66 ใบขน</t>
  </si>
  <si>
    <t>น้ำหนักรวม  2,676,206.70  kgm.</t>
  </si>
  <si>
    <t>น้ำหนักรวม  1,421,923.64  kgm.</t>
  </si>
  <si>
    <t>ประจำเดือน  พฤศจิกายน  2558</t>
  </si>
  <si>
    <t>0901</t>
  </si>
  <si>
    <t>กาแฟคั่ว,เมล็ดกาแฟดิบ</t>
  </si>
  <si>
    <t>BG</t>
  </si>
  <si>
    <t>4407</t>
  </si>
  <si>
    <t>ไม้แปรรูป</t>
  </si>
  <si>
    <t>MTQ</t>
  </si>
  <si>
    <t>กาแฟ,กาแฟสำเร็จรูป 3IN1</t>
  </si>
  <si>
    <t>ชุดอุปกรณ์ตรวจสอบสภาพเครื่องจักร</t>
  </si>
  <si>
    <t>61,62</t>
  </si>
  <si>
    <t xml:space="preserve">รถบรรทุกเทท้ายขนาดใหญ่,รถบรรทุก 10 ล้อ </t>
  </si>
  <si>
    <t>มันสำปะหลัง</t>
  </si>
  <si>
    <t xml:space="preserve">รถยนต์นั่งใหม่สำเร็จรูป </t>
  </si>
  <si>
    <t>อุปกรณ์เครื่องมือชั่ง</t>
  </si>
  <si>
    <t>ฝาครอบ,แผ่นพลาสติก</t>
  </si>
  <si>
    <t>ปีงบประมาณ 2558</t>
  </si>
  <si>
    <t>ประจำเดือน พฤศจิกายน 2558</t>
  </si>
  <si>
    <t>รถยนต์</t>
  </si>
  <si>
    <t>โคพันธ์บราห์มัน</t>
  </si>
  <si>
    <t>รถขุดดินระบบไฮโดรลิค พร้อมอุปกรณ์ครบชุด</t>
  </si>
  <si>
    <t>เครื่องเก็บเกี่ยวอ้อย</t>
  </si>
  <si>
    <t>เครื่องยนต์</t>
  </si>
  <si>
    <t>เครื่องตัดหญ้าชนิดสายสะพายข้าง</t>
  </si>
  <si>
    <t>ชุดจานดาวเทียม</t>
  </si>
  <si>
    <t>อุปกรณ์อิเล็กทรอนิกส์</t>
  </si>
  <si>
    <t>น้ำมันเกียร์</t>
  </si>
  <si>
    <t>สารปรับปรุงดิน</t>
  </si>
  <si>
    <t>เครื่องชั่งน้ำหนักรถบรรทุก</t>
  </si>
  <si>
    <t>เครื่องขัดขนาดไข่</t>
  </si>
  <si>
    <t>ปุ๋ยอินทรีย์</t>
  </si>
  <si>
    <t>น้ำมันเฟืองท้าย</t>
  </si>
  <si>
    <t>ปีงบประมาณ พ.ศ. 2559   เดือนพฤศจิกายน  2558</t>
  </si>
  <si>
    <t>สายเคเบิล</t>
  </si>
  <si>
    <t>แป้งมันสำปะหลัง</t>
  </si>
  <si>
    <t>11081400</t>
  </si>
  <si>
    <t>บุหรี่</t>
  </si>
  <si>
    <t>85044090</t>
  </si>
  <si>
    <t>รถแทรคเตอร์ตีนตะขาบพร้อมอุปกรณ์ครบชุด</t>
  </si>
  <si>
    <t>อุปกรณ์สำหรับใช้ในการก่อสร้าง</t>
  </si>
  <si>
    <t>ไม้สำเร็จรูป</t>
  </si>
  <si>
    <t>ชุดเตาเผา</t>
  </si>
  <si>
    <t>รถโฟลค์คลิฟต์</t>
  </si>
  <si>
    <t>ถ่านไม้</t>
  </si>
  <si>
    <t>44029090</t>
  </si>
  <si>
    <t>น้ำยาผสมคอนกรีต</t>
  </si>
  <si>
    <t>จำนวนใบขนผ่านแดนเข้า  71   ใบขน</t>
  </si>
  <si>
    <t>จำนวนใบขนผ่านแดนออก 93 ใบขน</t>
  </si>
  <si>
    <t>น้ำหนักรวม  3,535,492.543  kgm.</t>
  </si>
  <si>
    <t>น้ำหนักรวม  2,094,532.010  kgm.</t>
  </si>
  <si>
    <t>ประจำเดือน  ธันวาคม  2558</t>
  </si>
  <si>
    <t>07142090</t>
  </si>
  <si>
    <t>รถยนต์นั่งที่มีกระบะใหม่พวงมาลัยซ้าย</t>
  </si>
  <si>
    <t>8429</t>
  </si>
  <si>
    <t>รถขุดดิน, รถบดถนนเก่าใช้แล้วเก่าใช้แล้ว</t>
  </si>
  <si>
    <t>8701</t>
  </si>
  <si>
    <t>รถแทรกเตอร์  (เก่าใช้แล้ว)</t>
  </si>
  <si>
    <t>ชัน, น้ำมันยาง</t>
  </si>
  <si>
    <t>8430</t>
  </si>
  <si>
    <t>ปั้นจั่น ตอกเสาเข็ม พร้อมอุปกรณ์</t>
  </si>
  <si>
    <t>SX</t>
  </si>
  <si>
    <t>1211</t>
  </si>
  <si>
    <t>เปลือกบง</t>
  </si>
  <si>
    <t>0813</t>
  </si>
  <si>
    <t>ผลไม้อบแห้ง</t>
  </si>
  <si>
    <t>0807</t>
  </si>
  <si>
    <t>มะละกอ</t>
  </si>
  <si>
    <t>รถบรรทุก 12 ล้อ (เก่าใช้แล้ว)</t>
  </si>
  <si>
    <t>เสาไฟเหล็ก</t>
  </si>
  <si>
    <t>เครื่องโม่หินเคลื่อนที่ พร้อมอุปกรณ์ครบชุด (เก่าใช้แล้ว)</t>
  </si>
  <si>
    <t>รถเข็น</t>
  </si>
  <si>
    <t>อุปกรณ์ไฟฟ้า</t>
  </si>
  <si>
    <t>เครื่องกำเนิดอุณหภูมิ</t>
  </si>
  <si>
    <t>รถเกษตรเล็ก</t>
  </si>
  <si>
    <t>เครื่องวัดอุณหภูมิ</t>
  </si>
  <si>
    <t>อุปกรณ์ทางการแพทย์</t>
  </si>
  <si>
    <t>ประจำเดือน ธันวาคม  2558</t>
  </si>
  <si>
    <t>ปีงบประมาณ พ.ศ. 2559   เดือนธันวาคม  2558</t>
  </si>
  <si>
    <t>สมุนไพร</t>
  </si>
  <si>
    <t>อุปกรณ์และเครื่องมือ</t>
  </si>
  <si>
    <t>ชิ้นส่วนเฟอร์นิเจอร์ไม้ดู่</t>
  </si>
  <si>
    <t>รีเอเจนต์ที่ใช้ในการวินิจฉัยโรค</t>
  </si>
  <si>
    <t>ข้าวมอลต์</t>
  </si>
  <si>
    <t>10063099</t>
  </si>
  <si>
    <t>รองเท้าแตะ</t>
  </si>
  <si>
    <t>เหล็กคอลย์</t>
  </si>
  <si>
    <t>อะไหล่ไว้เปลี่ยนเครื่องจักร</t>
  </si>
  <si>
    <t>เครื่องทดสอบสำหรับงานสร้างเขื่อน</t>
  </si>
  <si>
    <t>90249010</t>
  </si>
  <si>
    <t>ชิ้นส่วนอุปกรณ์บรรจุเบียร์</t>
  </si>
  <si>
    <t>21011190</t>
  </si>
  <si>
    <t>ส่วนประกอบของเครื่องตัด หัวตัดสำรอง</t>
  </si>
  <si>
    <t>จำนวนใบขนผ่านแดนเข้า  54   ใบขน</t>
  </si>
  <si>
    <t>จำนวนใบขนผ่านแดนออก 81 ใบขน</t>
  </si>
  <si>
    <t>น้ำหนักรวม  2,455,902.010  kgm.</t>
  </si>
  <si>
    <t>น้ำหนักรวม  1,419,748.318  kgm.</t>
  </si>
  <si>
    <t>ประจำเดือน  มกราคม  2559</t>
  </si>
  <si>
    <t>0810</t>
  </si>
  <si>
    <t>มะขามเปียก</t>
  </si>
  <si>
    <t>1301</t>
  </si>
  <si>
    <t>0805</t>
  </si>
  <si>
    <t>ส้ม</t>
  </si>
  <si>
    <t>คอยส์</t>
  </si>
  <si>
    <t>4412</t>
  </si>
  <si>
    <t>ไม้อัด, ไม้วีเนียร์</t>
  </si>
  <si>
    <t>8704</t>
  </si>
  <si>
    <t xml:space="preserve">รถเครน  (เก่าใช้แล้ว) </t>
  </si>
  <si>
    <t>4418</t>
  </si>
  <si>
    <t>วงกบประตู,หน้าต่างไม้</t>
  </si>
  <si>
    <t>ประจำเดือน มกราคม 2559</t>
  </si>
  <si>
    <t>ระบบควบคุมพร้อมอุปกรณ์</t>
  </si>
  <si>
    <t>ตู้ไฟฟ้า</t>
  </si>
  <si>
    <t>รถยนต์ (เก่าใช้แล้ว)</t>
  </si>
  <si>
    <t>รถตักดิน (เก่าใช้แล้ว)</t>
  </si>
  <si>
    <t>ฟิล์ม</t>
  </si>
  <si>
    <t>คอนเดนเซอร์</t>
  </si>
  <si>
    <t>ปีงบประมาณ พ.ศ. 2559   เดือนมกราคม  2559</t>
  </si>
  <si>
    <t>อุปกรณ์เจาะอุโมงค์</t>
  </si>
  <si>
    <t>ปั่นจั่นแบบเกาหลี</t>
  </si>
  <si>
    <t>ไม้ดู่แปรรูป</t>
  </si>
  <si>
    <t>โทรทัศน์</t>
  </si>
  <si>
    <t>รถยนต์นั่งใหม่สำเร็จรูป</t>
  </si>
  <si>
    <t>85021210</t>
  </si>
  <si>
    <t>อะไหล่เครื่องขุดเจาะ</t>
  </si>
  <si>
    <t>รถโฟลคลิฟต์</t>
  </si>
  <si>
    <t>ท่อเหล็ก,เหล็กคอยล์</t>
  </si>
  <si>
    <t>จำนวนใบขนผ่านแดนเข้า  68   ใบขน</t>
  </si>
  <si>
    <t>จำนวนใบขนผ่านแดนออก 70ใบขน</t>
  </si>
  <si>
    <t>น้ำหนักรวม  4,029,406.480  kgm.</t>
  </si>
  <si>
    <t>น้ำหนักรวม  1,836,987.680  kgm.</t>
  </si>
  <si>
    <t>ประจำเดือน  กุมภาพันธ์  2559</t>
  </si>
  <si>
    <t>9038</t>
  </si>
  <si>
    <t>อุปกรณ์ทดสอบความเที่ยงตรงของเครื่องวัดไฟฟ้า</t>
  </si>
  <si>
    <t>CS</t>
  </si>
  <si>
    <t>1005</t>
  </si>
  <si>
    <t>ข้าวโพดเลี้ยงสัตว์</t>
  </si>
  <si>
    <t>7308</t>
  </si>
  <si>
    <t>คานเหล็ก, นั่งร้าน,เหล็กโครงสร้าง</t>
  </si>
  <si>
    <t>รถแทร็กเตอร์ พร้อมอุปกรณ์ครบชุด</t>
  </si>
  <si>
    <t>UNIT</t>
  </si>
  <si>
    <t>8480</t>
  </si>
  <si>
    <t>แบบหล่อคอนกรีต</t>
  </si>
  <si>
    <t>เปลือกบง, ส่วนของพรรณไม้</t>
  </si>
  <si>
    <t>ประจำเดือน กุมภาพันธ์ 2559</t>
  </si>
  <si>
    <t>เครื่องกำเนิดไฟฟ้า</t>
  </si>
  <si>
    <t>ยาง</t>
  </si>
  <si>
    <t>น้ำมันเบรค</t>
  </si>
  <si>
    <t>เครื่องตบดินแบบเครื่องยนต์</t>
  </si>
  <si>
    <t>หินฟอตเฟส</t>
  </si>
  <si>
    <t>เครื่องใช้ในบ้าน</t>
  </si>
  <si>
    <t>เครื่องสีข้าว</t>
  </si>
  <si>
    <t>ปีงบประมาณ พ.ศ. 2559   เดือนกุมภาพันธ์  2559</t>
  </si>
  <si>
    <t>มุ้ง,มุ้งกันยุง</t>
  </si>
  <si>
    <t>เหล็กประกอบโครงสร้าง</t>
  </si>
  <si>
    <t>ปั้นจั่น</t>
  </si>
  <si>
    <t>เครื่องเอ็กซเรย์</t>
  </si>
  <si>
    <t>21011110</t>
  </si>
  <si>
    <t>บ้านสำเร็จรูป</t>
  </si>
  <si>
    <t>ผลิตภัณฑ์ทำด้วยผ้าไหม</t>
  </si>
  <si>
    <t>62123090</t>
  </si>
  <si>
    <t>จำนวนใบขนผ่านแดนออก 69ใบขน</t>
  </si>
  <si>
    <t>น้ำหนักรวม  3,609,210.500  kgm.</t>
  </si>
  <si>
    <t>น้ำหนักรวม  2,309,171.020  kgm.</t>
  </si>
  <si>
    <t>ประจำเดือน  มีนาคม  2559</t>
  </si>
  <si>
    <t>รถยนต์นั่งที่มีกระบะใหม่</t>
  </si>
  <si>
    <t>กาแฟคั่ว</t>
  </si>
  <si>
    <t>8544</t>
  </si>
  <si>
    <t>ชุดสายไฟ</t>
  </si>
  <si>
    <t>3923</t>
  </si>
  <si>
    <t>ลัง, พาเลตพลาสติก</t>
  </si>
  <si>
    <t>7010</t>
  </si>
  <si>
    <t>ขวดเปล่าสำหรับบรรจุน้ำอัดลม</t>
  </si>
  <si>
    <t>4707</t>
  </si>
  <si>
    <t>เศษกระดาษเก่าใช้แล้ว</t>
  </si>
  <si>
    <t>ประจำเดือน มีนาคม  2559</t>
  </si>
  <si>
    <t>เครื่องจักร (เก่าใช้แล้ว)</t>
  </si>
  <si>
    <t>ที่พักสำเร็จรูปทำจากตู้คอนเทนเนอร์พร้อมอุปกรณ์(เก่าใช้แล้ว)</t>
  </si>
  <si>
    <t>ต้น</t>
  </si>
  <si>
    <t>ลิฟท์โดยสารพร้อมอุปกรณ์</t>
  </si>
  <si>
    <t>รถเกี่ยวข้าวยี่ห้อคูโบต้า(เก่าใช้แล้ว)</t>
  </si>
  <si>
    <t>ปลา</t>
  </si>
  <si>
    <t>ดินสำหรับเพาะปลูก</t>
  </si>
  <si>
    <t>สินค้าตัวอย่าง</t>
  </si>
  <si>
    <t>ปีงบประมาณ พ.ศ. 2559   เดือนมีนาคม 2559</t>
  </si>
  <si>
    <t>เครนและอะไหล่ (แยกชิ้น)</t>
  </si>
  <si>
    <t>เหล็กคอย</t>
  </si>
  <si>
    <t>94036090</t>
  </si>
  <si>
    <t>อุปกรณ์สำหรับเครื่องขุดเจาะ</t>
  </si>
  <si>
    <t>เครื่องบดหินพร้อมอุปกรณ์ครบชุด</t>
  </si>
  <si>
    <t>ไม้ชีสำเร็จรูป</t>
  </si>
  <si>
    <t>อุปกรณ์หม้อแปลงไฟฟ้า</t>
  </si>
  <si>
    <t>64035900</t>
  </si>
  <si>
    <t>เบียร์กระป๋อง</t>
  </si>
  <si>
    <t>จำนวนใบขนผ่านแดนเข้า  93   ใบขน</t>
  </si>
  <si>
    <t>จำนวนใบขนผ่านแดนออก 70 ใบขน</t>
  </si>
  <si>
    <t>น้ำหนักรวม  6,424,157.480  kgm.</t>
  </si>
  <si>
    <t>น้ำหนักรวม  2,292,077.300  kgm.</t>
  </si>
  <si>
    <t>ประจำเดือน  เมษายน  2559</t>
  </si>
  <si>
    <t>เครื่องจักรตักส่งสายพานลำเลียง ใช้แล้ว</t>
  </si>
  <si>
    <t>0709</t>
  </si>
  <si>
    <t xml:space="preserve">หน่อไม้ฝรั่ง </t>
  </si>
  <si>
    <t>BK</t>
  </si>
  <si>
    <t>เมล็ดละหุ่ง</t>
  </si>
  <si>
    <t>พัลเลต,ลังพลาสติก</t>
  </si>
  <si>
    <t>ไม้กวาด, หัวไม้กวาด</t>
  </si>
  <si>
    <t>ประจำเดือน เมษายน 2559</t>
  </si>
  <si>
    <t>รถกอล์ฟ</t>
  </si>
  <si>
    <t>เมล็ดพันธุ์ถั่วแขก</t>
  </si>
  <si>
    <t>กิ่งพันธุ์มันสำปะหลัง</t>
  </si>
  <si>
    <t>ต้นไม้ประดับสวน</t>
  </si>
  <si>
    <t>คูลลิ่งสแตนเลส (เก่าใช้แล้ว)</t>
  </si>
  <si>
    <t>หมายเหตุ  สินค้าส่งออกประเทศกัมพูชา มีรายละเอียดดังต่อไปนี้</t>
  </si>
  <si>
    <t>1.  น้ำมันเบนซินธรรมดาไร้สารตะกั่ว จำนวน 2,000,000 ลิตร มูลค่า 26,718,224 บาท</t>
  </si>
  <si>
    <t>2. เครื่องอุปโภคบริโภค จำนวน 5,371 หีบห่อ มูลค่า 1,869,824.00 บาท</t>
  </si>
  <si>
    <t>ปีงบประมาณ พ.ศ. 2559   เดือนเมษายน  2559</t>
  </si>
  <si>
    <t>อุปกรณ์ของเครื่องขุดเจาะ</t>
  </si>
  <si>
    <t>84662090</t>
  </si>
  <si>
    <t>เศษเหล็ก</t>
  </si>
  <si>
    <t>ท่อชนิดเชื่อมตะเข็บทำจากเหล็ก</t>
  </si>
  <si>
    <t>ไม้ชี,ไม้ยางสำเร็จรูป</t>
  </si>
  <si>
    <t>ขนมช็อคโกแลตและลูกอม</t>
  </si>
  <si>
    <t>น้ำหนักรวม  2,906,632.400  kgm.</t>
  </si>
  <si>
    <t>น้ำหนักรวม  2,056,151.961 kgm.</t>
  </si>
  <si>
    <t>ประจำเดือน  พฤษภาคม  2559</t>
  </si>
  <si>
    <t>9028</t>
  </si>
  <si>
    <t>ชุดเครื่องมือตรวจสอบการสั่นสะเทือนของเครื่องจักร,</t>
  </si>
  <si>
    <t>เครื่องวัดความหนาโลหะ</t>
  </si>
  <si>
    <t xml:space="preserve">เมล็ดกาแฟดิบ </t>
  </si>
  <si>
    <t>8419</t>
  </si>
  <si>
    <t>เครื่องอบไม้พร้อมอุปกรณ์ (เก่าใช้เเล้ว)</t>
  </si>
  <si>
    <t>7602</t>
  </si>
  <si>
    <t>เศษอลูมิเนียม</t>
  </si>
  <si>
    <t>LT</t>
  </si>
  <si>
    <t>08059000</t>
  </si>
  <si>
    <t>มะนาว</t>
  </si>
  <si>
    <t>08134090</t>
  </si>
  <si>
    <t>ลูกสำรอง</t>
  </si>
  <si>
    <t>4409</t>
  </si>
  <si>
    <t>หมายเหตุ * ใบสุทธินำกลับ เก่าใช้แล้ว    ** I-EAT FREE ZONE</t>
  </si>
  <si>
    <t xml:space="preserve">            </t>
  </si>
  <si>
    <t>ประจำเดือน พฤษภาคม 2559</t>
  </si>
  <si>
    <t>เครื่องอบลดความชื้นข้าวโพด</t>
  </si>
  <si>
    <t>เครื่องชั่งนับจำนวน</t>
  </si>
  <si>
    <t xml:space="preserve">หมายเหตุ  </t>
  </si>
  <si>
    <t xml:space="preserve">รายงานส่งออกสินค้าประเทศกัมพูชา </t>
  </si>
  <si>
    <t xml:space="preserve"> - น้ำมันเบนซินธรรมดาไร้สารตะกั่ว 2,360,000 ลิตร  มูลค่า 30,530,800 บาท</t>
  </si>
  <si>
    <t xml:space="preserve"> - เครื่องอุปโภคบริโภค 3,991 หีบห่อ มูลค่า 617,066 บาท</t>
  </si>
  <si>
    <t>ปีงบประมาณ พ.ศ. 2559   เดือนพฤษภาคม  2559</t>
  </si>
  <si>
    <t>ยางพารา</t>
  </si>
  <si>
    <t>เครื่อจักรผสมยางมะตอยพร้อมอุปกรณ์ครบชุด</t>
  </si>
  <si>
    <t>น้ำหอม,เครื่องสำอาง</t>
  </si>
  <si>
    <t>เศษอะลูมิเนียม</t>
  </si>
  <si>
    <t>รถยนต์และอุปกรณ์</t>
  </si>
  <si>
    <t>เฟอร์นิเจอร์ไม้ประดู่,ไม้ประดง</t>
  </si>
  <si>
    <t>ส่วนประกอบของฐานและระบบไฟฟ้าในโรงไฟฟ้า</t>
  </si>
  <si>
    <t>อุปกรณ์ใช้ในงานเชื่อม</t>
  </si>
  <si>
    <t>เม็ดพลาสติก</t>
  </si>
  <si>
    <t>จำนวนใบขนผ่านแดนออก 59 ใบขน</t>
  </si>
  <si>
    <t>น้ำหนักรวม  2,867,649.240  kgm.</t>
  </si>
  <si>
    <t>น้ำหนักรวม  1,257,139.600 kgm.</t>
  </si>
  <si>
    <t>ประจำเดือน  มิถุนายน  2559</t>
  </si>
  <si>
    <t>07096010</t>
  </si>
  <si>
    <t>พริกสด</t>
  </si>
  <si>
    <t>8703</t>
  </si>
  <si>
    <t xml:space="preserve">เมล็ดกาแฟคั่ว, เมล็ดกาแฟดิบ </t>
  </si>
  <si>
    <t xml:space="preserve">เครื่องจักรดักส่งสายพานลำเลียง, </t>
  </si>
  <si>
    <t>C62</t>
  </si>
  <si>
    <t>เครื่องตักย้ายขับเคลื่อนเก่า,เครื่องขุดเจาะเก่าใช้แล้ว</t>
  </si>
  <si>
    <t>0801</t>
  </si>
  <si>
    <t>เมล็ดมะม่วงหิมพานต์</t>
  </si>
  <si>
    <t>07092000</t>
  </si>
  <si>
    <t>ลัง, ถาด, พาเลตพลาสติก</t>
  </si>
  <si>
    <t>ประจำเดือน มิถุนายน 2559</t>
  </si>
  <si>
    <t>อุปกรณ์เพื่อการศึกษาทางวิทยาศาสตร์</t>
  </si>
  <si>
    <t>รถตัดหญ้า (เก่าใช้แล้ว)</t>
  </si>
  <si>
    <t>ต้นไม้รวม</t>
  </si>
  <si>
    <t xml:space="preserve"> - น้ำมันเบนซินธรรมดาไร้สารตะกั่ว 2,640,000  ลิตร  มูลค่า 36,069,600 บาท</t>
  </si>
  <si>
    <t xml:space="preserve"> - เครื่องอุปโภคบริโภค 3,424  หีบห่อ มูลค่า 852,578 บาท</t>
  </si>
  <si>
    <t>ปีงบประมาณ พ.ศ. 2559   เดือนมิถุนายน  2559</t>
  </si>
  <si>
    <t>เครื่องแพ็คอัตโนมัติ</t>
  </si>
  <si>
    <t>สายดิน</t>
  </si>
  <si>
    <t>รถยนต์นั่งใหม่สำเร็จรูปพวงมาลัยซ้าย</t>
  </si>
  <si>
    <t>เหล็กโครงสร้าง</t>
  </si>
  <si>
    <t>อุปกรณ์ติดตั้งสายดิน</t>
  </si>
  <si>
    <t>อุปกรณ์เครื่องมือสำหรับงานสร้างเขื่อน</t>
  </si>
  <si>
    <t>อุปกรณ์เครื่องมือแพทย์</t>
  </si>
  <si>
    <t>สุราและของแถม</t>
  </si>
  <si>
    <t>จำนวนใบขนผ่านแดนเข้า  37  ใบขน</t>
  </si>
  <si>
    <t>จำนวนใบขนผ่านแดนออก 75 ใบขน</t>
  </si>
  <si>
    <t>น้ำหนักรวม  1,489,822.320  kgm.</t>
  </si>
  <si>
    <t>น้ำหนักรวม  2,270,984.110 kgm.</t>
  </si>
  <si>
    <t>ประจำเดือน  กรกฎาคม  2559</t>
  </si>
  <si>
    <t>PP</t>
  </si>
  <si>
    <t>ถั่วลิสงทั้งเปลือก</t>
  </si>
  <si>
    <t>กาแฟสำเร็จรูป 3 IN 1</t>
  </si>
  <si>
    <t>เมล็ดกาแฟดิบ,กาแฟคั่ว</t>
  </si>
  <si>
    <t>มันสำปะหลัง(มันเส้น)</t>
  </si>
  <si>
    <t>วิกผมปลอมทำด้วยไฟเบอร์100%</t>
  </si>
  <si>
    <t>***</t>
  </si>
  <si>
    <t>ชุดเครื่องเจาะ (เก่าใช้แล้ว)</t>
  </si>
  <si>
    <t>หลอดไฟ</t>
  </si>
  <si>
    <t>เครื่องมือทำความสะอาดแนวเชื่อมเก่าใช้แล้ว,กลอ่งเครื่องมือช่างพร้อมอุปกรณ์เก่าใช้แล้ว,ลังเครื่องมือเก่าใช้แล้ว,อุปกรณ์อิเลคโทรนิคควบคุมรอกยกไฟฟ้าเก่าใช้แล้ว</t>
  </si>
  <si>
    <t>เศษแก้ว</t>
  </si>
  <si>
    <t>หมายเหตุ * ใบสุทธินำกลับ เก่าใช้แล้ว    ** I-EAT FREE ZONE   *** คลังทัณฑ์บน</t>
  </si>
  <si>
    <t>ประจำเดือน กรกฎาคม 2559</t>
  </si>
  <si>
    <t>อุปกรณ์อ่านค่าการสั่นสะเทือน</t>
  </si>
  <si>
    <t>อุปกรณ์ตกแต่งรถยนต์</t>
  </si>
  <si>
    <t xml:space="preserve"> - น้ำมันเบนซินธรรมดาไร้สารตะกั่ว  3,600,000   ลิตร  มูลค่า 45,138,000   บาท</t>
  </si>
  <si>
    <t xml:space="preserve"> - ท่อแอร์สำเร็จรูป  3,046  หีบห่อ  มูลค่า  1,112,219  บาท</t>
  </si>
  <si>
    <t xml:space="preserve"> - เครื่องอุปโภคบริโภค  3,717 หีบห่อ  มูลค่า  951,715  บาท</t>
  </si>
  <si>
    <t xml:space="preserve"> - ปูนซีเมนต์  3,300  กระสอบ  มูลค่า  316,470  บาท</t>
  </si>
  <si>
    <t xml:space="preserve"> - อุปกรณ์ก่อสร้าง  5,115  หีบห่อ  มูลค่า 266,746  บาท</t>
  </si>
  <si>
    <t xml:space="preserve"> - เครื่องกำเนิดไฟฟ้าพลังแสงอาทิตย์  2 Unit  มูลค่า  24,000  บาท</t>
  </si>
  <si>
    <t>ปีงบประมาณ พ.ศ. 2559   เดือนกรกฎาคม  2559</t>
  </si>
  <si>
    <t>09011110</t>
  </si>
  <si>
    <t>ท่อเหล็กเกลียวนอก</t>
  </si>
  <si>
    <t>โครงสร้างเหล็กอาคาร</t>
  </si>
  <si>
    <t>เครื่องฉายภาพยนต์ดิจิตอบ</t>
  </si>
  <si>
    <t>ชา</t>
  </si>
  <si>
    <t>09021010</t>
  </si>
  <si>
    <t>ขวดโหลแก้วสำหรับใส่กาแฟ</t>
  </si>
  <si>
    <t>อะไหล่เครื่องจักร</t>
  </si>
  <si>
    <t>เหล็กรางสำหรับใช้ในงานอุโมงค์เขื่อน</t>
  </si>
  <si>
    <t>อะไหล่ปั้ม</t>
  </si>
  <si>
    <t>จำนวนใบขนผ่านแดนเข้า  18 ใบขน</t>
  </si>
  <si>
    <t>จำนวนใบขนผ่านแดนออก 55 ใบขน</t>
  </si>
  <si>
    <t>น้ำหนักรวม  951,210.480  kgm.</t>
  </si>
  <si>
    <t>น้ำหนักรวม  1,573,829.120  kgm.</t>
  </si>
  <si>
    <t>ประจำเดือน  สิงหาคม  2559</t>
  </si>
  <si>
    <t>กาแฟสำเร็จรูป,กาแฟสำเร็จรูป 3 IN 1</t>
  </si>
  <si>
    <t>ถั่วลิสงแกะเปลือก</t>
  </si>
  <si>
    <t>เศษเหล็กเก่าใช้แล้ว</t>
  </si>
  <si>
    <t>วิกผมปลอมทำด้วยไฟเบอร์100% (สวมทั้งหัว)</t>
  </si>
  <si>
    <t>CR</t>
  </si>
  <si>
    <t>ไม้กวาด,หัวไม้กวาด</t>
  </si>
  <si>
    <t>ประจำเดือน สิงหาคม 2559</t>
  </si>
  <si>
    <t>สินค้า</t>
  </si>
  <si>
    <t>หน่อกล้วย</t>
  </si>
  <si>
    <t>ลำโพงและส่วนประกอบ</t>
  </si>
  <si>
    <t xml:space="preserve"> - น้ำมันเบนซินธรรมดาไร้สารตะกั่ว  11,595,000   ลิตร  มูลค่า 141,976,407.46   บาท</t>
  </si>
  <si>
    <t xml:space="preserve"> - น้ำมันดีเซล   248,000  ลิตร  มูลตค่า  2,998,551.14  บาท</t>
  </si>
  <si>
    <t xml:space="preserve"> - แบตเตอร์รี่ 655  หีบห่อ  มูลค่า  1,547,105  บาท</t>
  </si>
  <si>
    <t xml:space="preserve"> - ปูนซีเมนต์  3,300  หีบห่อ  มูลค่า  316,470  บาท</t>
  </si>
  <si>
    <t xml:space="preserve"> - สาย HD  66  ม้วน  มูลค่า  102,835  บาท</t>
  </si>
  <si>
    <t>ปีงบประมาณ พ.ศ. 2559   เดือนสิงหาคม  2559</t>
  </si>
  <si>
    <t xml:space="preserve"> มูลค่า(บาท) </t>
  </si>
  <si>
    <t>เหล็กแผ่น</t>
  </si>
  <si>
    <t>รถฉีดคอนกรีต (เก่าใช้แล้ว)</t>
  </si>
  <si>
    <t>ไม้วีเนียร์</t>
  </si>
  <si>
    <t>สี,ทินเนอร์</t>
  </si>
  <si>
    <t>ผักอบแห้ง</t>
  </si>
  <si>
    <t>อะไหล่เครื่องผลิตเบียร์</t>
  </si>
  <si>
    <t>เครื่องจักรอบกาแฟพร้อมอุปกรณ์และอะไหล่ครบชุด</t>
  </si>
  <si>
    <t xml:space="preserve">                       -  </t>
  </si>
  <si>
    <t>จำนวนใบขนผ่านแดนเข้า  21 ใบขน</t>
  </si>
  <si>
    <t>จำนวนใบขนผ่านแดนออก 50 ใบขน</t>
  </si>
  <si>
    <t xml:space="preserve"> น้ำหนักรวม  458,129.950  kgm. </t>
  </si>
  <si>
    <t>น้ำหนักรวม  2,335,691.950  kgm.</t>
  </si>
  <si>
    <t>ประจำเดือน กันยายน 2559</t>
  </si>
  <si>
    <t>ยางนอกรถยนต์</t>
  </si>
  <si>
    <t>ยางในรถยนต์</t>
  </si>
  <si>
    <t xml:space="preserve">จานดาวเทียม </t>
  </si>
  <si>
    <t>ยางในรถจักรยานยนต์</t>
  </si>
  <si>
    <t>เครื่องถอด-เปลี่ยนยางรถยนต์</t>
  </si>
  <si>
    <t>ชุดปรับปรุงคุณภาพของน้ำ</t>
  </si>
  <si>
    <t xml:space="preserve"> - น้ำมันเบนซินธรรมดาไร้สารตะกั่ว  11,803,000   ลิตร  มูลค่า 159,049,819.10   บาท</t>
  </si>
  <si>
    <t xml:space="preserve"> - น้ำมันดีเซล   1,300,000  ลิตร  มูลค่า 16,124,477.74  บาท</t>
  </si>
  <si>
    <t xml:space="preserve"> -ปูนซีเมนต์  6,000 หีบห่อ  มูลค่า  632,940  บาท</t>
  </si>
  <si>
    <t xml:space="preserve"> - ตู้เย็น,เตียง,โทรทัศน์  17  หีบห่อ  มูลค่า  76,290  บาท</t>
  </si>
  <si>
    <t>ปีงบประมาณ พ.ศ. 2559   เดือนกันยายน  2559</t>
  </si>
  <si>
    <t>สุราและเบียร์</t>
  </si>
  <si>
    <t>รถยนต์นั่งสำเร็จรูปพวงมาลัยซ้าย</t>
  </si>
  <si>
    <t>ผลิตภัณฑ์ทางการแพทย์</t>
  </si>
  <si>
    <t>62114290</t>
  </si>
  <si>
    <t>อุปกรณ์สำหรับใช้ในการก่อสร้าว</t>
  </si>
  <si>
    <t>ปลอกสลัก</t>
  </si>
  <si>
    <t>สตาร์เตอร์มอเตอร์</t>
  </si>
  <si>
    <t>ยางสำหรับรถบรรทุก</t>
  </si>
  <si>
    <t>มอเตอร์</t>
  </si>
  <si>
    <t>85012019</t>
  </si>
  <si>
    <t>เครื่องสีกาแฟ</t>
  </si>
  <si>
    <t>แผ่นยางกันซึม</t>
  </si>
  <si>
    <t>จำนวนใบขนผ่านแดนเข้า  22 ใบขน</t>
  </si>
  <si>
    <t>จำนวนใบขนผ่านแดนออก 39 ใบขน</t>
  </si>
  <si>
    <t>น้ำหนักรวม  418,732.250  kgm.</t>
  </si>
  <si>
    <t>น้ำหนักรวม  831,235.580  kgm.</t>
  </si>
  <si>
    <t>ประจำเดือน  กันยายน  2559</t>
  </si>
  <si>
    <t>ถั่วลิสงทั้งเปลือก,ถั่วลิสงแกะเปลือก</t>
  </si>
  <si>
    <t>เครื่องผสมปูนซีเมนต์เหลว ใช้แล้วพร้อมอุปกรณ์</t>
  </si>
  <si>
    <t>ลวดไฟฟ้าสำหรับพัน (ทำด้วยทองแดง)ไม่หุ้มฉนวน,ชุดสายไฟ</t>
  </si>
  <si>
    <t>เครื่องเจาะหิน ใช้แล้วพร้อมอุปกรณ์</t>
  </si>
  <si>
    <t>ไม้แคนคายลาวสำเร็จรูป</t>
  </si>
  <si>
    <t>เครื่องเจาะแบบติดตั้งบนแท่น ใช้แล้วพร้อมอุปกรณ์</t>
  </si>
  <si>
    <t xml:space="preserve">ไม้บากลาวประสาน(ที่ไสขัดหรือต่อปลาย) </t>
  </si>
  <si>
    <t>ลังพลาสติก,พัลเลตพลาสติก,กระสวยพลาสติก</t>
  </si>
  <si>
    <t xml:space="preserve">ข้าวโพดเลี้ยงสัตว์ </t>
  </si>
  <si>
    <t>รถยนต์นั่งที่มีกระบะใหม่พวงมาลัยซ้าย  **</t>
  </si>
  <si>
    <t>มูลค่า/ล้านบาท</t>
  </si>
  <si>
    <t>น้ำหนัก/ตัน</t>
  </si>
  <si>
    <t>ด่านศุลกากรช่องเม็ก</t>
  </si>
  <si>
    <t>ประจำปีงบประมาณ  2559 (ตุลาคม 2558 - กันยายน 2559)</t>
  </si>
  <si>
    <t>มูลค่าสินค้านำเข้าสูงสุด  10  อันดับ</t>
  </si>
  <si>
    <t xml:space="preserve">สินค้าส่งออกสูงสุด  10  อันดับ </t>
  </si>
  <si>
    <t>ปีงบประมาณ 2559   (เดือนตุลาคม 2558 - กันยายน 2559)</t>
  </si>
  <si>
    <t>น้ำหนัก (ตัน)</t>
  </si>
  <si>
    <t>มูลค่า (ล้านบาท)</t>
  </si>
  <si>
    <r>
      <t>เครื่องอุปโภคบริโภค</t>
    </r>
    <r>
      <rPr>
        <sz val="16"/>
        <color indexed="8"/>
        <rFont val="TH SarabunPSK"/>
        <family val="2"/>
      </rPr>
      <t>(*ชาเขียวพร้อมดื่ม)</t>
    </r>
  </si>
  <si>
    <t>ปูนซีเมนต์</t>
  </si>
  <si>
    <t>รถแทรคเตอร์,รถไถนา</t>
  </si>
  <si>
    <t>ขวดน้ำทำด้วยพลาสติก</t>
  </si>
  <si>
    <t>เครื่องอุปโภคบริโภค(*ครีมเทียม)</t>
  </si>
  <si>
    <t>ปุ๋ย</t>
  </si>
  <si>
    <t>รวมทั้งหมด</t>
  </si>
  <si>
    <t xml:space="preserve">มูลค่าสินค้าผ่านแดนสูงสุด  10  อันดับ </t>
  </si>
  <si>
    <t>ปีงบประมาณ พ.ศ. 2559  เดือน ตุลาคม 2558 - กันยายน  2559</t>
  </si>
  <si>
    <t>12119099</t>
  </si>
  <si>
    <t>ปั้นจั่นแบบเกาหลี</t>
  </si>
  <si>
    <t>มุ้ง</t>
  </si>
  <si>
    <t>40012190</t>
  </si>
  <si>
    <t>จำนวนใบขนผ่านแดนเข้า  599 ใบขน</t>
  </si>
  <si>
    <t>จำนวนใบขนผ่านแดนออก  797 ใบขน</t>
  </si>
  <si>
    <t>07602000</t>
  </si>
  <si>
    <t>09083100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</si>
</sst>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  <numFmt numFmtId="199" formatCode="00000000"/>
    <numFmt numFmtId="200" formatCode="0000"/>
    <numFmt numFmtId="201" formatCode="_-* #,##0.000_-;\-* #,##0.000_-;_-* &quot;-&quot;??_-;_-@_-"/>
    <numFmt numFmtId="202" formatCode="_-* #,##0_-;\-* #,##0_-;_-* &quot;-&quot;??_-;_-@_-"/>
    <numFmt numFmtId="203" formatCode="#,##0.000"/>
    <numFmt numFmtId="204" formatCode="#,##0.00;[Red]#,##0.00"/>
    <numFmt numFmtId="205" formatCode="#,##0.00_ ;\-#,##0.00\ "/>
    <numFmt numFmtId="206" formatCode="#,##0.000;[Red]#,##0.000"/>
    <numFmt numFmtId="207" formatCode="0.000"/>
    <numFmt numFmtId="208" formatCode="_-* #,##0.000_-;\-* #,##0.000_-;_-* &quot;-&quot;???_-;_-@_-"/>
  </numFmts>
  <fonts count="76">
    <font>
      <sz val="11"/>
      <color theme="1"/>
      <name val="Calibri"/>
      <family val="2"/>
    </font>
    <font>
      <sz val="11"/>
      <color indexed="8"/>
      <name val="Tahoma"/>
      <family val="2"/>
    </font>
    <font>
      <sz val="10"/>
      <color indexed="8"/>
      <name val="Tahoma"/>
      <family val="2"/>
    </font>
    <font>
      <sz val="16"/>
      <color indexed="8"/>
      <name val="TH SarabunPSK"/>
      <family val="2"/>
    </font>
    <font>
      <sz val="10"/>
      <name val="Arial"/>
      <family val="2"/>
    </font>
    <font>
      <sz val="16"/>
      <name val="TH SarabunPSK"/>
      <family val="2"/>
    </font>
    <font>
      <b/>
      <sz val="16"/>
      <color indexed="8"/>
      <name val="TH SarabunPSK"/>
      <family val="2"/>
    </font>
    <font>
      <b/>
      <sz val="18"/>
      <color indexed="8"/>
      <name val="TH SarabunPSK"/>
      <family val="2"/>
    </font>
    <font>
      <sz val="14"/>
      <color indexed="8"/>
      <name val="TH SarabunPSK"/>
      <family val="2"/>
    </font>
    <font>
      <b/>
      <sz val="18"/>
      <name val="TH SarabunPSK"/>
      <family val="2"/>
    </font>
    <font>
      <b/>
      <sz val="16"/>
      <name val="TH SarabunPSK"/>
      <family val="2"/>
    </font>
    <font>
      <sz val="12"/>
      <color indexed="8"/>
      <name val="TH SarabunPSK"/>
      <family val="2"/>
    </font>
    <font>
      <sz val="15"/>
      <name val="TH SarabunPSK"/>
      <family val="2"/>
    </font>
    <font>
      <sz val="15"/>
      <color indexed="8"/>
      <name val="TH SarabunPSK"/>
      <family val="2"/>
    </font>
    <font>
      <sz val="18"/>
      <name val="TH SarabunPSK"/>
      <family val="2"/>
    </font>
    <font>
      <b/>
      <sz val="15"/>
      <name val="TH SarabunPSK"/>
      <family val="2"/>
    </font>
    <font>
      <b/>
      <sz val="15"/>
      <color indexed="8"/>
      <name val="TH SarabunPSK"/>
      <family val="2"/>
    </font>
    <font>
      <sz val="8"/>
      <color indexed="8"/>
      <name val="TH SarabunPSK"/>
      <family val="2"/>
    </font>
    <font>
      <b/>
      <sz val="14"/>
      <color indexed="8"/>
      <name val="TH SarabunPSK"/>
      <family val="2"/>
    </font>
    <font>
      <sz val="14"/>
      <name val="TH SarabunPSK"/>
      <family val="2"/>
    </font>
    <font>
      <b/>
      <sz val="20"/>
      <color indexed="8"/>
      <name val="TH SarabunPSK"/>
      <family val="2"/>
    </font>
    <font>
      <b/>
      <sz val="14"/>
      <name val="TH SarabunPSK"/>
      <family val="2"/>
    </font>
    <font>
      <sz val="11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name val="TH SarabunIT๙"/>
      <family val="2"/>
    </font>
    <font>
      <b/>
      <sz val="16"/>
      <color indexed="8"/>
      <name val="TH SarabunIT๙"/>
      <family val="2"/>
    </font>
    <font>
      <sz val="10"/>
      <color indexed="8"/>
      <name val="Arial"/>
      <family val="2"/>
    </font>
    <font>
      <b/>
      <sz val="22"/>
      <color indexed="8"/>
      <name val="TH SarabunPSK"/>
      <family val="2"/>
    </font>
    <font>
      <sz val="11"/>
      <color indexed="9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10"/>
      <name val="TH SarabunPSK"/>
      <family val="2"/>
    </font>
    <font>
      <sz val="11"/>
      <name val="Tahoma"/>
      <family val="2"/>
    </font>
    <font>
      <b/>
      <sz val="18"/>
      <color indexed="10"/>
      <name val="TH SarabunPSK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2"/>
      <color theme="1"/>
      <name val="TH SarabunPSK"/>
      <family val="2"/>
    </font>
    <font>
      <sz val="16"/>
      <color rgb="FFFF0000"/>
      <name val="TH SarabunPSK"/>
      <family val="2"/>
    </font>
    <font>
      <sz val="14"/>
      <color theme="1"/>
      <name val="TH SarabunPSK"/>
      <family val="2"/>
    </font>
    <font>
      <sz val="11"/>
      <name val="Calibri"/>
      <family val="2"/>
    </font>
    <font>
      <sz val="16"/>
      <color rgb="FF000000"/>
      <name val="TH SarabunPSK"/>
      <family val="2"/>
    </font>
    <font>
      <b/>
      <sz val="16"/>
      <color rgb="FF000000"/>
      <name val="TH SarabunPSK"/>
      <family val="2"/>
    </font>
    <font>
      <sz val="12"/>
      <color rgb="FF000000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8"/>
      <color rgb="FFFF0000"/>
      <name val="TH SarabunPSK"/>
      <family val="2"/>
    </font>
    <font>
      <b/>
      <sz val="14"/>
      <color theme="1"/>
      <name val="TH SarabunPSK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B05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>
        <color indexed="22"/>
      </top>
      <bottom style="thin">
        <color indexed="22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>
        <color rgb="FFC0C0C0"/>
      </top>
      <bottom style="thin">
        <color rgb="FFC0C0C0"/>
      </bottom>
    </border>
    <border>
      <left style="medium"/>
      <right style="medium"/>
      <top>
        <color indexed="63"/>
      </top>
      <bottom style="thin">
        <color rgb="FFC0C0C0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>
        <color rgb="FF000000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/>
      <right style="thin"/>
      <top/>
      <bottom/>
    </border>
  </borders>
  <cellStyleXfs count="1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26" fillId="0" borderId="0">
      <alignment/>
      <protection/>
    </xf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0" fontId="4" fillId="0" borderId="0">
      <alignment/>
      <protection/>
    </xf>
    <xf numFmtId="194" fontId="0" fillId="0" borderId="0" applyFont="0" applyFill="0" applyBorder="0" applyAlignment="0" applyProtection="0"/>
    <xf numFmtId="194" fontId="1" fillId="0" borderId="0" applyFont="0" applyFill="0" applyBorder="0" applyAlignment="0" applyProtection="0"/>
    <xf numFmtId="0" fontId="4" fillId="0" borderId="0">
      <alignment/>
      <protection/>
    </xf>
    <xf numFmtId="194" fontId="4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94" fontId="0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</cellStyleXfs>
  <cellXfs count="751">
    <xf numFmtId="0" fontId="0" fillId="0" borderId="0" xfId="0" applyFont="1" applyAlignment="1">
      <alignment/>
    </xf>
    <xf numFmtId="0" fontId="63" fillId="0" borderId="0" xfId="0" applyFont="1" applyAlignment="1">
      <alignment/>
    </xf>
    <xf numFmtId="194" fontId="64" fillId="0" borderId="10" xfId="42" applyFont="1" applyBorder="1" applyAlignment="1">
      <alignment horizontal="center"/>
    </xf>
    <xf numFmtId="0" fontId="63" fillId="0" borderId="10" xfId="0" applyFont="1" applyBorder="1" applyAlignment="1">
      <alignment horizontal="center"/>
    </xf>
    <xf numFmtId="194" fontId="63" fillId="0" borderId="10" xfId="42" applyFont="1" applyBorder="1" applyAlignment="1">
      <alignment horizontal="center"/>
    </xf>
    <xf numFmtId="194" fontId="63" fillId="0" borderId="10" xfId="42" applyFont="1" applyBorder="1" applyAlignment="1">
      <alignment/>
    </xf>
    <xf numFmtId="194" fontId="63" fillId="0" borderId="10" xfId="42" applyFont="1" applyBorder="1" applyAlignment="1">
      <alignment horizontal="right"/>
    </xf>
    <xf numFmtId="200" fontId="63" fillId="0" borderId="10" xfId="0" applyNumberFormat="1" applyFont="1" applyBorder="1" applyAlignment="1">
      <alignment horizontal="center"/>
    </xf>
    <xf numFmtId="194" fontId="63" fillId="0" borderId="11" xfId="42" applyFont="1" applyBorder="1" applyAlignment="1">
      <alignment horizontal="right"/>
    </xf>
    <xf numFmtId="194" fontId="63" fillId="0" borderId="10" xfId="42" applyFont="1" applyBorder="1" applyAlignment="1">
      <alignment horizontal="left"/>
    </xf>
    <xf numFmtId="0" fontId="63" fillId="0" borderId="10" xfId="0" applyFont="1" applyFill="1" applyBorder="1" applyAlignment="1">
      <alignment horizontal="center"/>
    </xf>
    <xf numFmtId="194" fontId="63" fillId="0" borderId="10" xfId="42" applyFont="1" applyFill="1" applyBorder="1" applyAlignment="1">
      <alignment horizontal="center"/>
    </xf>
    <xf numFmtId="194" fontId="64" fillId="0" borderId="10" xfId="42" applyFont="1" applyBorder="1" applyAlignment="1">
      <alignment/>
    </xf>
    <xf numFmtId="0" fontId="63" fillId="0" borderId="0" xfId="0" applyFont="1" applyAlignment="1">
      <alignment horizontal="center"/>
    </xf>
    <xf numFmtId="194" fontId="63" fillId="0" borderId="0" xfId="42" applyFont="1" applyAlignment="1">
      <alignment/>
    </xf>
    <xf numFmtId="0" fontId="64" fillId="0" borderId="10" xfId="0" applyFont="1" applyBorder="1" applyAlignment="1">
      <alignment horizontal="center"/>
    </xf>
    <xf numFmtId="49" fontId="64" fillId="0" borderId="10" xfId="0" applyNumberFormat="1" applyFont="1" applyBorder="1" applyAlignment="1">
      <alignment horizontal="center"/>
    </xf>
    <xf numFmtId="49" fontId="63" fillId="0" borderId="10" xfId="0" applyNumberFormat="1" applyFont="1" applyBorder="1" applyAlignment="1">
      <alignment horizontal="center"/>
    </xf>
    <xf numFmtId="49" fontId="3" fillId="0" borderId="10" xfId="109" applyNumberFormat="1" applyFont="1" applyFill="1" applyBorder="1" applyAlignment="1">
      <alignment horizontal="center" wrapText="1"/>
      <protection/>
    </xf>
    <xf numFmtId="49" fontId="3" fillId="0" borderId="10" xfId="107" applyNumberFormat="1" applyFont="1" applyFill="1" applyBorder="1" applyAlignment="1">
      <alignment horizontal="center" wrapText="1"/>
      <protection/>
    </xf>
    <xf numFmtId="0" fontId="63" fillId="0" borderId="12" xfId="0" applyFont="1" applyBorder="1" applyAlignment="1">
      <alignment horizontal="center"/>
    </xf>
    <xf numFmtId="0" fontId="63" fillId="0" borderId="13" xfId="0" applyFont="1" applyBorder="1" applyAlignment="1">
      <alignment horizontal="center"/>
    </xf>
    <xf numFmtId="204" fontId="63" fillId="0" borderId="11" xfId="42" applyNumberFormat="1" applyFont="1" applyBorder="1" applyAlignment="1">
      <alignment horizontal="right"/>
    </xf>
    <xf numFmtId="204" fontId="63" fillId="0" borderId="11" xfId="42" applyNumberFormat="1" applyFont="1" applyFill="1" applyBorder="1" applyAlignment="1">
      <alignment horizontal="right"/>
    </xf>
    <xf numFmtId="204" fontId="5" fillId="0" borderId="11" xfId="0" applyNumberFormat="1" applyFont="1" applyFill="1" applyBorder="1" applyAlignment="1" applyProtection="1">
      <alignment horizontal="right"/>
      <protection/>
    </xf>
    <xf numFmtId="204" fontId="5" fillId="0" borderId="0" xfId="0" applyNumberFormat="1" applyFont="1" applyFill="1" applyBorder="1" applyAlignment="1" applyProtection="1">
      <alignment horizontal="right"/>
      <protection/>
    </xf>
    <xf numFmtId="194" fontId="63" fillId="0" borderId="0" xfId="42" applyFont="1" applyAlignment="1">
      <alignment horizontal="right"/>
    </xf>
    <xf numFmtId="0" fontId="7" fillId="0" borderId="0" xfId="82" applyFont="1" applyBorder="1" applyAlignment="1">
      <alignment horizontal="centerContinuous" vertical="center"/>
      <protection/>
    </xf>
    <xf numFmtId="0" fontId="5" fillId="0" borderId="0" xfId="81" applyNumberFormat="1" applyFont="1" applyFill="1" applyBorder="1" applyAlignment="1" applyProtection="1">
      <alignment/>
      <protection/>
    </xf>
    <xf numFmtId="0" fontId="7" fillId="0" borderId="0" xfId="104" applyFont="1" applyFill="1" applyBorder="1" applyAlignment="1">
      <alignment horizontal="centerContinuous" vertical="center"/>
      <protection/>
    </xf>
    <xf numFmtId="0" fontId="5" fillId="33" borderId="10" xfId="81" applyNumberFormat="1" applyFont="1" applyFill="1" applyBorder="1" applyAlignment="1" applyProtection="1">
      <alignment horizontal="center"/>
      <protection/>
    </xf>
    <xf numFmtId="0" fontId="8" fillId="34" borderId="10" xfId="103" applyFont="1" applyFill="1" applyBorder="1" applyAlignment="1">
      <alignment horizontal="center"/>
      <protection/>
    </xf>
    <xf numFmtId="4" fontId="3" fillId="34" borderId="10" xfId="103" applyNumberFormat="1" applyFont="1" applyFill="1" applyBorder="1" applyAlignment="1">
      <alignment horizontal="center"/>
      <protection/>
    </xf>
    <xf numFmtId="0" fontId="5" fillId="0" borderId="10" xfId="81" applyNumberFormat="1" applyFont="1" applyFill="1" applyBorder="1" applyAlignment="1" applyProtection="1">
      <alignment horizontal="center"/>
      <protection/>
    </xf>
    <xf numFmtId="0" fontId="3" fillId="0" borderId="10" xfId="103" applyFont="1" applyFill="1" applyBorder="1" applyAlignment="1">
      <alignment wrapText="1"/>
      <protection/>
    </xf>
    <xf numFmtId="4" fontId="3" fillId="0" borderId="10" xfId="103" applyNumberFormat="1" applyFont="1" applyFill="1" applyBorder="1" applyAlignment="1">
      <alignment horizontal="right" wrapText="1"/>
      <protection/>
    </xf>
    <xf numFmtId="4" fontId="7" fillId="0" borderId="10" xfId="103" applyNumberFormat="1" applyFont="1" applyFill="1" applyBorder="1" applyAlignment="1">
      <alignment horizontal="right" wrapText="1"/>
      <protection/>
    </xf>
    <xf numFmtId="4" fontId="9" fillId="0" borderId="10" xfId="81" applyNumberFormat="1" applyFont="1" applyFill="1" applyBorder="1" applyAlignment="1" applyProtection="1">
      <alignment/>
      <protection/>
    </xf>
    <xf numFmtId="0" fontId="5" fillId="0" borderId="0" xfId="81" applyNumberFormat="1" applyFont="1" applyFill="1" applyBorder="1" applyAlignment="1" applyProtection="1">
      <alignment horizontal="center"/>
      <protection/>
    </xf>
    <xf numFmtId="4" fontId="5" fillId="0" borderId="0" xfId="81" applyNumberFormat="1" applyFont="1" applyFill="1" applyBorder="1" applyAlignment="1" applyProtection="1">
      <alignment/>
      <protection/>
    </xf>
    <xf numFmtId="0" fontId="9" fillId="0" borderId="0" xfId="82" applyFont="1" applyFill="1" applyAlignment="1">
      <alignment/>
      <protection/>
    </xf>
    <xf numFmtId="0" fontId="5" fillId="0" borderId="0" xfId="82" applyFont="1" applyBorder="1">
      <alignment/>
      <protection/>
    </xf>
    <xf numFmtId="0" fontId="5" fillId="0" borderId="0" xfId="82" applyFont="1">
      <alignment/>
      <protection/>
    </xf>
    <xf numFmtId="0" fontId="10" fillId="0" borderId="0" xfId="82" applyFont="1" applyFill="1" applyAlignment="1">
      <alignment/>
      <protection/>
    </xf>
    <xf numFmtId="0" fontId="5" fillId="35" borderId="14" xfId="82" applyFont="1" applyFill="1" applyBorder="1" applyAlignment="1">
      <alignment horizontal="center" vertical="center"/>
      <protection/>
    </xf>
    <xf numFmtId="0" fontId="5" fillId="35" borderId="15" xfId="82" applyFont="1" applyFill="1" applyBorder="1" applyAlignment="1">
      <alignment horizontal="center" vertical="center"/>
      <protection/>
    </xf>
    <xf numFmtId="0" fontId="5" fillId="35" borderId="16" xfId="82" applyFont="1" applyFill="1" applyBorder="1" applyAlignment="1">
      <alignment horizontal="center"/>
      <protection/>
    </xf>
    <xf numFmtId="0" fontId="5" fillId="35" borderId="17" xfId="82" applyFont="1" applyFill="1" applyBorder="1" applyAlignment="1">
      <alignment horizontal="center"/>
      <protection/>
    </xf>
    <xf numFmtId="0" fontId="5" fillId="35" borderId="14" xfId="82" applyFont="1" applyFill="1" applyBorder="1" applyAlignment="1">
      <alignment horizontal="center"/>
      <protection/>
    </xf>
    <xf numFmtId="0" fontId="5" fillId="35" borderId="18" xfId="82" applyFont="1" applyFill="1" applyBorder="1" applyAlignment="1">
      <alignment horizontal="center"/>
      <protection/>
    </xf>
    <xf numFmtId="201" fontId="5" fillId="35" borderId="14" xfId="82" applyNumberFormat="1" applyFont="1" applyFill="1" applyBorder="1" applyAlignment="1">
      <alignment horizontal="center"/>
      <protection/>
    </xf>
    <xf numFmtId="0" fontId="10" fillId="0" borderId="14" xfId="82" applyFont="1" applyFill="1" applyBorder="1" applyAlignment="1">
      <alignment horizontal="center" vertical="top"/>
      <protection/>
    </xf>
    <xf numFmtId="0" fontId="63" fillId="0" borderId="19" xfId="82" applyFont="1" applyBorder="1" applyAlignment="1">
      <alignment/>
      <protection/>
    </xf>
    <xf numFmtId="0" fontId="3" fillId="0" borderId="14" xfId="110" applyFont="1" applyFill="1" applyBorder="1" applyAlignment="1" quotePrefix="1">
      <alignment horizontal="center" wrapText="1"/>
      <protection/>
    </xf>
    <xf numFmtId="201" fontId="3" fillId="0" borderId="18" xfId="63" applyNumberFormat="1" applyFont="1" applyFill="1" applyBorder="1" applyAlignment="1">
      <alignment horizontal="right" wrapText="1"/>
    </xf>
    <xf numFmtId="0" fontId="10" fillId="0" borderId="14" xfId="82" applyFont="1" applyFill="1" applyBorder="1" applyAlignment="1">
      <alignment horizontal="center" vertical="center"/>
      <protection/>
    </xf>
    <xf numFmtId="0" fontId="3" fillId="0" borderId="20" xfId="113" applyFont="1" applyFill="1" applyBorder="1" applyAlignment="1">
      <alignment wrapText="1"/>
      <protection/>
    </xf>
    <xf numFmtId="0" fontId="3" fillId="0" borderId="18" xfId="114" applyFont="1" applyFill="1" applyBorder="1" applyAlignment="1">
      <alignment horizontal="center" wrapText="1"/>
      <protection/>
    </xf>
    <xf numFmtId="201" fontId="3" fillId="0" borderId="14" xfId="63" applyNumberFormat="1" applyFont="1" applyFill="1" applyBorder="1" applyAlignment="1">
      <alignment horizontal="right" wrapText="1"/>
    </xf>
    <xf numFmtId="0" fontId="63" fillId="0" borderId="0" xfId="82" applyFont="1" applyBorder="1" applyAlignment="1">
      <alignment vertical="top"/>
      <protection/>
    </xf>
    <xf numFmtId="0" fontId="63" fillId="0" borderId="21" xfId="82" applyFont="1" applyBorder="1" applyAlignment="1">
      <alignment vertical="top"/>
      <protection/>
    </xf>
    <xf numFmtId="0" fontId="10" fillId="0" borderId="22" xfId="82" applyFont="1" applyFill="1" applyBorder="1" applyAlignment="1">
      <alignment horizontal="center"/>
      <protection/>
    </xf>
    <xf numFmtId="49" fontId="63" fillId="0" borderId="19" xfId="82" applyNumberFormat="1" applyFont="1" applyFill="1" applyBorder="1" applyAlignment="1">
      <alignment/>
      <protection/>
    </xf>
    <xf numFmtId="0" fontId="3" fillId="0" borderId="22" xfId="110" applyFont="1" applyFill="1" applyBorder="1" applyAlignment="1" quotePrefix="1">
      <alignment horizontal="center" wrapText="1"/>
      <protection/>
    </xf>
    <xf numFmtId="201" fontId="5" fillId="0" borderId="19" xfId="63" applyNumberFormat="1" applyFont="1" applyFill="1" applyBorder="1" applyAlignment="1">
      <alignment horizontal="right"/>
    </xf>
    <xf numFmtId="0" fontId="3" fillId="0" borderId="23" xfId="113" applyFont="1" applyFill="1" applyBorder="1" applyAlignment="1">
      <alignment wrapText="1"/>
      <protection/>
    </xf>
    <xf numFmtId="0" fontId="3" fillId="0" borderId="19" xfId="113" applyFont="1" applyFill="1" applyBorder="1" applyAlignment="1">
      <alignment horizontal="center" wrapText="1"/>
      <protection/>
    </xf>
    <xf numFmtId="201" fontId="3" fillId="0" borderId="22" xfId="63" applyNumberFormat="1" applyFont="1" applyFill="1" applyBorder="1" applyAlignment="1">
      <alignment horizontal="right" wrapText="1"/>
    </xf>
    <xf numFmtId="0" fontId="63" fillId="0" borderId="0" xfId="82" applyFont="1" applyBorder="1" applyAlignment="1">
      <alignment vertical="center"/>
      <protection/>
    </xf>
    <xf numFmtId="0" fontId="63" fillId="0" borderId="0" xfId="82" applyFont="1" applyBorder="1">
      <alignment/>
      <protection/>
    </xf>
    <xf numFmtId="0" fontId="3" fillId="0" borderId="24" xfId="112" applyFont="1" applyFill="1" applyBorder="1" applyAlignment="1">
      <alignment horizontal="center" wrapText="1"/>
      <protection/>
    </xf>
    <xf numFmtId="201" fontId="5" fillId="0" borderId="19" xfId="63" applyNumberFormat="1" applyFont="1" applyFill="1" applyBorder="1" applyAlignment="1">
      <alignment/>
    </xf>
    <xf numFmtId="0" fontId="10" fillId="0" borderId="22" xfId="82" applyFont="1" applyFill="1" applyBorder="1" applyAlignment="1">
      <alignment horizontal="center" vertical="center"/>
      <protection/>
    </xf>
    <xf numFmtId="0" fontId="3" fillId="0" borderId="24" xfId="112" applyFont="1" applyFill="1" applyBorder="1" applyAlignment="1" quotePrefix="1">
      <alignment horizontal="center" wrapText="1"/>
      <protection/>
    </xf>
    <xf numFmtId="0" fontId="8" fillId="0" borderId="23" xfId="113" applyFont="1" applyFill="1" applyBorder="1" applyAlignment="1">
      <alignment wrapText="1"/>
      <protection/>
    </xf>
    <xf numFmtId="49" fontId="3" fillId="0" borderId="22" xfId="108" applyNumberFormat="1" applyFont="1" applyFill="1" applyBorder="1" applyAlignment="1">
      <alignment horizontal="center" wrapText="1"/>
      <protection/>
    </xf>
    <xf numFmtId="0" fontId="64" fillId="0" borderId="22" xfId="82" applyFont="1" applyBorder="1" applyAlignment="1">
      <alignment horizontal="center"/>
      <protection/>
    </xf>
    <xf numFmtId="0" fontId="65" fillId="0" borderId="0" xfId="82" applyFont="1" applyBorder="1">
      <alignment/>
      <protection/>
    </xf>
    <xf numFmtId="0" fontId="3" fillId="0" borderId="19" xfId="111" applyFont="1" applyFill="1" applyBorder="1" applyAlignment="1">
      <alignment wrapText="1"/>
      <protection/>
    </xf>
    <xf numFmtId="0" fontId="3" fillId="0" borderId="22" xfId="111" applyFont="1" applyFill="1" applyBorder="1" applyAlignment="1" quotePrefix="1">
      <alignment horizontal="center" wrapText="1"/>
      <protection/>
    </xf>
    <xf numFmtId="0" fontId="63" fillId="0" borderId="19" xfId="82" applyFont="1" applyBorder="1">
      <alignment/>
      <protection/>
    </xf>
    <xf numFmtId="201" fontId="3" fillId="0" borderId="19" xfId="63" applyNumberFormat="1" applyFont="1" applyFill="1" applyBorder="1" applyAlignment="1">
      <alignment horizontal="right"/>
    </xf>
    <xf numFmtId="0" fontId="5" fillId="0" borderId="15" xfId="82" applyFont="1" applyFill="1" applyBorder="1" applyAlignment="1">
      <alignment horizontal="center"/>
      <protection/>
    </xf>
    <xf numFmtId="0" fontId="63" fillId="0" borderId="16" xfId="82" applyFont="1" applyBorder="1">
      <alignment/>
      <protection/>
    </xf>
    <xf numFmtId="0" fontId="3" fillId="0" borderId="15" xfId="103" applyFont="1" applyFill="1" applyBorder="1" applyAlignment="1">
      <alignment horizontal="center" wrapText="1"/>
      <protection/>
    </xf>
    <xf numFmtId="194" fontId="63" fillId="0" borderId="16" xfId="63" applyFont="1" applyBorder="1" applyAlignment="1">
      <alignment/>
    </xf>
    <xf numFmtId="0" fontId="63" fillId="0" borderId="15" xfId="82" applyFont="1" applyBorder="1">
      <alignment/>
      <protection/>
    </xf>
    <xf numFmtId="0" fontId="63" fillId="0" borderId="25" xfId="82" applyFont="1" applyBorder="1">
      <alignment/>
      <protection/>
    </xf>
    <xf numFmtId="0" fontId="63" fillId="0" borderId="16" xfId="82" applyFont="1" applyBorder="1" applyAlignment="1">
      <alignment horizontal="center"/>
      <protection/>
    </xf>
    <xf numFmtId="201" fontId="63" fillId="0" borderId="15" xfId="82" applyNumberFormat="1" applyFont="1" applyBorder="1">
      <alignment/>
      <protection/>
    </xf>
    <xf numFmtId="201" fontId="10" fillId="35" borderId="15" xfId="82" applyNumberFormat="1" applyFont="1" applyFill="1" applyBorder="1">
      <alignment/>
      <protection/>
    </xf>
    <xf numFmtId="201" fontId="64" fillId="35" borderId="15" xfId="82" applyNumberFormat="1" applyFont="1" applyFill="1" applyBorder="1" applyAlignment="1">
      <alignment horizontal="right"/>
      <protection/>
    </xf>
    <xf numFmtId="0" fontId="64" fillId="0" borderId="0" xfId="82" applyFont="1" applyBorder="1">
      <alignment/>
      <protection/>
    </xf>
    <xf numFmtId="0" fontId="64" fillId="0" borderId="22" xfId="82" applyFont="1" applyBorder="1">
      <alignment/>
      <protection/>
    </xf>
    <xf numFmtId="201" fontId="64" fillId="0" borderId="15" xfId="82" applyNumberFormat="1" applyFont="1" applyBorder="1" applyAlignment="1">
      <alignment horizontal="center"/>
      <protection/>
    </xf>
    <xf numFmtId="0" fontId="64" fillId="0" borderId="17" xfId="82" applyFont="1" applyBorder="1" applyAlignment="1">
      <alignment horizontal="center"/>
      <protection/>
    </xf>
    <xf numFmtId="0" fontId="64" fillId="0" borderId="17" xfId="82" applyFont="1" applyBorder="1">
      <alignment/>
      <protection/>
    </xf>
    <xf numFmtId="0" fontId="64" fillId="0" borderId="26" xfId="82" applyFont="1" applyBorder="1" applyAlignment="1">
      <alignment horizontal="center"/>
      <protection/>
    </xf>
    <xf numFmtId="201" fontId="10" fillId="0" borderId="22" xfId="63" applyNumberFormat="1" applyFont="1" applyFill="1" applyBorder="1" applyAlignment="1">
      <alignment/>
    </xf>
    <xf numFmtId="0" fontId="64" fillId="0" borderId="0" xfId="82" applyFont="1">
      <alignment/>
      <protection/>
    </xf>
    <xf numFmtId="0" fontId="64" fillId="35" borderId="17" xfId="82" applyFont="1" applyFill="1" applyBorder="1" applyAlignment="1">
      <alignment horizontal="center"/>
      <protection/>
    </xf>
    <xf numFmtId="0" fontId="64" fillId="35" borderId="17" xfId="82" applyFont="1" applyFill="1" applyBorder="1">
      <alignment/>
      <protection/>
    </xf>
    <xf numFmtId="0" fontId="64" fillId="35" borderId="26" xfId="82" applyFont="1" applyFill="1" applyBorder="1" applyAlignment="1">
      <alignment horizontal="center"/>
      <protection/>
    </xf>
    <xf numFmtId="201" fontId="6" fillId="35" borderId="17" xfId="63" applyNumberFormat="1" applyFont="1" applyFill="1" applyBorder="1" applyAlignment="1">
      <alignment/>
    </xf>
    <xf numFmtId="0" fontId="63" fillId="0" borderId="0" xfId="82" applyFont="1" applyFill="1" applyBorder="1" applyAlignment="1">
      <alignment horizontal="center"/>
      <protection/>
    </xf>
    <xf numFmtId="194" fontId="5" fillId="0" borderId="0" xfId="82" applyNumberFormat="1" applyFont="1" applyFill="1" applyBorder="1">
      <alignment/>
      <protection/>
    </xf>
    <xf numFmtId="0" fontId="63" fillId="0" borderId="0" xfId="82" applyFont="1" applyFill="1" applyBorder="1">
      <alignment/>
      <protection/>
    </xf>
    <xf numFmtId="201" fontId="63" fillId="0" borderId="0" xfId="82" applyNumberFormat="1" applyFont="1" applyFill="1" applyBorder="1">
      <alignment/>
      <protection/>
    </xf>
    <xf numFmtId="0" fontId="63" fillId="0" borderId="0" xfId="82" applyFont="1" applyFill="1">
      <alignment/>
      <protection/>
    </xf>
    <xf numFmtId="0" fontId="63" fillId="0" borderId="0" xfId="82" applyFont="1" applyAlignment="1">
      <alignment horizontal="center"/>
      <protection/>
    </xf>
    <xf numFmtId="0" fontId="63" fillId="0" borderId="0" xfId="82" applyFont="1">
      <alignment/>
      <protection/>
    </xf>
    <xf numFmtId="201" fontId="63" fillId="0" borderId="0" xfId="82" applyNumberFormat="1" applyFont="1">
      <alignment/>
      <protection/>
    </xf>
    <xf numFmtId="194" fontId="63" fillId="0" borderId="0" xfId="63" applyFont="1" applyAlignment="1">
      <alignment horizontal="center"/>
    </xf>
    <xf numFmtId="0" fontId="63" fillId="0" borderId="0" xfId="82" applyFont="1" applyAlignment="1">
      <alignment horizontal="left" indent="2"/>
      <protection/>
    </xf>
    <xf numFmtId="194" fontId="5" fillId="0" borderId="0" xfId="63" applyNumberFormat="1" applyFont="1" applyFill="1" applyBorder="1" applyAlignment="1">
      <alignment/>
    </xf>
    <xf numFmtId="0" fontId="64" fillId="0" borderId="10" xfId="0" applyFont="1" applyBorder="1" applyAlignment="1">
      <alignment horizontal="center"/>
    </xf>
    <xf numFmtId="0" fontId="5" fillId="35" borderId="17" xfId="82" applyFont="1" applyFill="1" applyBorder="1" applyAlignment="1">
      <alignment horizontal="center"/>
      <protection/>
    </xf>
    <xf numFmtId="0" fontId="64" fillId="35" borderId="26" xfId="82" applyFont="1" applyFill="1" applyBorder="1" applyAlignment="1">
      <alignment horizontal="center"/>
      <protection/>
    </xf>
    <xf numFmtId="0" fontId="64" fillId="35" borderId="26" xfId="82" applyFont="1" applyFill="1" applyBorder="1" applyAlignment="1">
      <alignment horizontal="center"/>
      <protection/>
    </xf>
    <xf numFmtId="0" fontId="64" fillId="35" borderId="27" xfId="82" applyFont="1" applyFill="1" applyBorder="1" applyAlignment="1">
      <alignment horizontal="center"/>
      <protection/>
    </xf>
    <xf numFmtId="194" fontId="66" fillId="0" borderId="10" xfId="42" applyFont="1" applyBorder="1" applyAlignment="1">
      <alignment/>
    </xf>
    <xf numFmtId="194" fontId="63" fillId="0" borderId="11" xfId="42" applyFont="1" applyFill="1" applyBorder="1" applyAlignment="1">
      <alignment horizontal="center"/>
    </xf>
    <xf numFmtId="0" fontId="5" fillId="0" borderId="0" xfId="92" applyFont="1" applyAlignment="1">
      <alignment horizontal="center"/>
      <protection/>
    </xf>
    <xf numFmtId="0" fontId="5" fillId="0" borderId="0" xfId="92" applyFont="1" applyAlignment="1">
      <alignment/>
      <protection/>
    </xf>
    <xf numFmtId="0" fontId="12" fillId="33" borderId="10" xfId="92" applyNumberFormat="1" applyFont="1" applyFill="1" applyBorder="1" applyAlignment="1" applyProtection="1">
      <alignment horizontal="center"/>
      <protection/>
    </xf>
    <xf numFmtId="0" fontId="13" fillId="34" borderId="10" xfId="103" applyFont="1" applyFill="1" applyBorder="1" applyAlignment="1">
      <alignment horizontal="center"/>
      <protection/>
    </xf>
    <xf numFmtId="4" fontId="13" fillId="34" borderId="10" xfId="103" applyNumberFormat="1" applyFont="1" applyFill="1" applyBorder="1" applyAlignment="1">
      <alignment horizontal="center"/>
      <protection/>
    </xf>
    <xf numFmtId="0" fontId="12" fillId="0" borderId="10" xfId="92" applyFont="1" applyBorder="1" applyAlignment="1">
      <alignment horizontal="center"/>
      <protection/>
    </xf>
    <xf numFmtId="0" fontId="13" fillId="0" borderId="10" xfId="103" applyFont="1" applyFill="1" applyBorder="1" applyAlignment="1">
      <alignment wrapText="1"/>
      <protection/>
    </xf>
    <xf numFmtId="203" fontId="13" fillId="0" borderId="10" xfId="103" applyNumberFormat="1" applyFont="1" applyFill="1" applyBorder="1" applyAlignment="1">
      <alignment horizontal="right" wrapText="1"/>
      <protection/>
    </xf>
    <xf numFmtId="0" fontId="8" fillId="0" borderId="10" xfId="103" applyFont="1" applyFill="1" applyBorder="1" applyAlignment="1">
      <alignment wrapText="1"/>
      <protection/>
    </xf>
    <xf numFmtId="203" fontId="6" fillId="0" borderId="10" xfId="103" applyNumberFormat="1" applyFont="1" applyFill="1" applyBorder="1" applyAlignment="1">
      <alignment horizontal="right" wrapText="1"/>
      <protection/>
    </xf>
    <xf numFmtId="203" fontId="10" fillId="0" borderId="10" xfId="92" applyNumberFormat="1" applyFont="1" applyFill="1" applyBorder="1" applyAlignment="1" applyProtection="1">
      <alignment/>
      <protection/>
    </xf>
    <xf numFmtId="0" fontId="5" fillId="0" borderId="0" xfId="92" applyNumberFormat="1" applyFont="1" applyFill="1" applyBorder="1" applyAlignment="1" applyProtection="1">
      <alignment horizontal="center"/>
      <protection/>
    </xf>
    <xf numFmtId="0" fontId="5" fillId="0" borderId="0" xfId="92" applyNumberFormat="1" applyFont="1" applyFill="1" applyBorder="1" applyAlignment="1" applyProtection="1">
      <alignment/>
      <protection/>
    </xf>
    <xf numFmtId="194" fontId="63" fillId="0" borderId="10" xfId="42" applyFont="1" applyBorder="1" applyAlignment="1">
      <alignment/>
    </xf>
    <xf numFmtId="194" fontId="63" fillId="0" borderId="11" xfId="42" applyFont="1" applyBorder="1" applyAlignment="1">
      <alignment horizontal="center"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7" fillId="0" borderId="0" xfId="104" applyFont="1" applyFill="1" applyBorder="1" applyAlignment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 horizontal="center"/>
      <protection/>
    </xf>
    <xf numFmtId="0" fontId="14" fillId="0" borderId="0" xfId="0" applyNumberFormat="1" applyFont="1" applyFill="1" applyBorder="1" applyAlignment="1" applyProtection="1">
      <alignment/>
      <protection/>
    </xf>
    <xf numFmtId="4" fontId="14" fillId="0" borderId="0" xfId="0" applyNumberFormat="1" applyFont="1" applyFill="1" applyBorder="1" applyAlignment="1" applyProtection="1">
      <alignment/>
      <protection/>
    </xf>
    <xf numFmtId="4" fontId="14" fillId="0" borderId="0" xfId="0" applyNumberFormat="1" applyFont="1" applyFill="1" applyBorder="1" applyAlignment="1" applyProtection="1">
      <alignment horizontal="center"/>
      <protection/>
    </xf>
    <xf numFmtId="0" fontId="15" fillId="33" borderId="10" xfId="0" applyNumberFormat="1" applyFont="1" applyFill="1" applyBorder="1" applyAlignment="1" applyProtection="1">
      <alignment horizontal="center"/>
      <protection/>
    </xf>
    <xf numFmtId="0" fontId="16" fillId="34" borderId="10" xfId="103" applyFont="1" applyFill="1" applyBorder="1" applyAlignment="1">
      <alignment horizontal="center"/>
      <protection/>
    </xf>
    <xf numFmtId="4" fontId="16" fillId="34" borderId="10" xfId="103" applyNumberFormat="1" applyFont="1" applyFill="1" applyBorder="1" applyAlignment="1">
      <alignment horizontal="center"/>
      <protection/>
    </xf>
    <xf numFmtId="0" fontId="12" fillId="0" borderId="10" xfId="0" applyNumberFormat="1" applyFont="1" applyFill="1" applyBorder="1" applyAlignment="1" applyProtection="1">
      <alignment horizontal="center"/>
      <protection/>
    </xf>
    <xf numFmtId="0" fontId="13" fillId="0" borderId="10" xfId="103" applyFont="1" applyFill="1" applyBorder="1" applyAlignment="1">
      <alignment wrapText="1"/>
      <protection/>
    </xf>
    <xf numFmtId="203" fontId="13" fillId="0" borderId="10" xfId="103" applyNumberFormat="1" applyFont="1" applyFill="1" applyBorder="1" applyAlignment="1">
      <alignment horizontal="right" wrapText="1"/>
      <protection/>
    </xf>
    <xf numFmtId="203" fontId="13" fillId="0" borderId="10" xfId="103" applyNumberFormat="1" applyFont="1" applyFill="1" applyBorder="1" applyAlignment="1">
      <alignment horizontal="center" wrapText="1"/>
      <protection/>
    </xf>
    <xf numFmtId="0" fontId="8" fillId="0" borderId="10" xfId="103" applyFont="1" applyFill="1" applyBorder="1" applyAlignment="1">
      <alignment wrapText="1"/>
      <protection/>
    </xf>
    <xf numFmtId="0" fontId="17" fillId="0" borderId="10" xfId="103" applyFont="1" applyFill="1" applyBorder="1" applyAlignment="1">
      <alignment wrapText="1"/>
      <protection/>
    </xf>
    <xf numFmtId="203" fontId="6" fillId="0" borderId="10" xfId="103" applyNumberFormat="1" applyFont="1" applyFill="1" applyBorder="1" applyAlignment="1">
      <alignment horizontal="right" wrapText="1"/>
      <protection/>
    </xf>
    <xf numFmtId="203" fontId="6" fillId="0" borderId="10" xfId="103" applyNumberFormat="1" applyFont="1" applyFill="1" applyBorder="1" applyAlignment="1">
      <alignment horizontal="center" wrapText="1"/>
      <protection/>
    </xf>
    <xf numFmtId="203" fontId="10" fillId="0" borderId="10" xfId="0" applyNumberFormat="1" applyFont="1" applyFill="1" applyBorder="1" applyAlignment="1" applyProtection="1">
      <alignment/>
      <protection/>
    </xf>
    <xf numFmtId="203" fontId="10" fillId="0" borderId="10" xfId="0" applyNumberFormat="1" applyFont="1" applyFill="1" applyBorder="1" applyAlignment="1" applyProtection="1">
      <alignment horizontal="center"/>
      <protection/>
    </xf>
    <xf numFmtId="0" fontId="12" fillId="0" borderId="0" xfId="0" applyNumberFormat="1" applyFont="1" applyFill="1" applyBorder="1" applyAlignment="1" applyProtection="1">
      <alignment horizontal="center"/>
      <protection/>
    </xf>
    <xf numFmtId="0" fontId="12" fillId="0" borderId="0" xfId="0" applyNumberFormat="1" applyFont="1" applyFill="1" applyBorder="1" applyAlignment="1" applyProtection="1">
      <alignment/>
      <protection/>
    </xf>
    <xf numFmtId="203" fontId="12" fillId="0" borderId="0" xfId="0" applyNumberFormat="1" applyFont="1" applyFill="1" applyBorder="1" applyAlignment="1" applyProtection="1">
      <alignment/>
      <protection/>
    </xf>
    <xf numFmtId="203" fontId="12" fillId="0" borderId="0" xfId="0" applyNumberFormat="1" applyFont="1" applyFill="1" applyBorder="1" applyAlignment="1" applyProtection="1">
      <alignment horizontal="center"/>
      <protection/>
    </xf>
    <xf numFmtId="0" fontId="3" fillId="0" borderId="15" xfId="106" applyFont="1" applyFill="1" applyBorder="1" applyAlignment="1">
      <alignment horizontal="center" wrapText="1"/>
      <protection/>
    </xf>
    <xf numFmtId="49" fontId="5" fillId="0" borderId="0" xfId="0" applyNumberFormat="1" applyFont="1" applyFill="1" applyBorder="1" applyAlignment="1" applyProtection="1">
      <alignment horizontal="center"/>
      <protection/>
    </xf>
    <xf numFmtId="194" fontId="63" fillId="0" borderId="11" xfId="42" applyFont="1" applyBorder="1" applyAlignment="1">
      <alignment/>
    </xf>
    <xf numFmtId="0" fontId="5" fillId="0" borderId="0" xfId="0" applyNumberFormat="1" applyFont="1" applyFill="1" applyBorder="1" applyAlignment="1" applyProtection="1">
      <alignment/>
      <protection/>
    </xf>
    <xf numFmtId="203" fontId="5" fillId="0" borderId="0" xfId="0" applyNumberFormat="1" applyFont="1" applyFill="1" applyBorder="1" applyAlignment="1" applyProtection="1">
      <alignment/>
      <protection/>
    </xf>
    <xf numFmtId="0" fontId="15" fillId="36" borderId="10" xfId="0" applyNumberFormat="1" applyFont="1" applyFill="1" applyBorder="1" applyAlignment="1" applyProtection="1">
      <alignment horizontal="center"/>
      <protection/>
    </xf>
    <xf numFmtId="0" fontId="16" fillId="37" borderId="10" xfId="103" applyFont="1" applyFill="1" applyBorder="1" applyAlignment="1">
      <alignment horizontal="center"/>
      <protection/>
    </xf>
    <xf numFmtId="4" fontId="16" fillId="37" borderId="10" xfId="103" applyNumberFormat="1" applyFont="1" applyFill="1" applyBorder="1" applyAlignment="1">
      <alignment horizontal="center"/>
      <protection/>
    </xf>
    <xf numFmtId="0" fontId="5" fillId="0" borderId="10" xfId="0" applyNumberFormat="1" applyFont="1" applyFill="1" applyBorder="1" applyAlignment="1" applyProtection="1">
      <alignment horizontal="center"/>
      <protection/>
    </xf>
    <xf numFmtId="0" fontId="3" fillId="0" borderId="10" xfId="103" applyFont="1" applyFill="1" applyBorder="1" applyAlignment="1">
      <alignment wrapText="1"/>
      <protection/>
    </xf>
    <xf numFmtId="203" fontId="3" fillId="0" borderId="10" xfId="103" applyNumberFormat="1" applyFont="1" applyFill="1" applyBorder="1" applyAlignment="1">
      <alignment horizontal="right" wrapText="1"/>
      <protection/>
    </xf>
    <xf numFmtId="203" fontId="10" fillId="0" borderId="10" xfId="0" applyNumberFormat="1" applyFont="1" applyFill="1" applyBorder="1" applyAlignment="1" applyProtection="1">
      <alignment/>
      <protection/>
    </xf>
    <xf numFmtId="0" fontId="10" fillId="35" borderId="14" xfId="82" applyFont="1" applyFill="1" applyBorder="1" applyAlignment="1">
      <alignment horizontal="center" vertical="center"/>
      <protection/>
    </xf>
    <xf numFmtId="0" fontId="10" fillId="35" borderId="15" xfId="82" applyFont="1" applyFill="1" applyBorder="1" applyAlignment="1">
      <alignment horizontal="center" vertical="center"/>
      <protection/>
    </xf>
    <xf numFmtId="0" fontId="10" fillId="35" borderId="16" xfId="82" applyFont="1" applyFill="1" applyBorder="1" applyAlignment="1">
      <alignment horizontal="center"/>
      <protection/>
    </xf>
    <xf numFmtId="0" fontId="10" fillId="35" borderId="17" xfId="82" applyFont="1" applyFill="1" applyBorder="1" applyAlignment="1">
      <alignment horizontal="center"/>
      <protection/>
    </xf>
    <xf numFmtId="0" fontId="10" fillId="35" borderId="14" xfId="82" applyFont="1" applyFill="1" applyBorder="1" applyAlignment="1">
      <alignment horizontal="center"/>
      <protection/>
    </xf>
    <xf numFmtId="0" fontId="10" fillId="35" borderId="18" xfId="82" applyFont="1" applyFill="1" applyBorder="1" applyAlignment="1">
      <alignment horizontal="center"/>
      <protection/>
    </xf>
    <xf numFmtId="201" fontId="10" fillId="35" borderId="14" xfId="82" applyNumberFormat="1" applyFont="1" applyFill="1" applyBorder="1" applyAlignment="1">
      <alignment horizontal="center"/>
      <protection/>
    </xf>
    <xf numFmtId="0" fontId="67" fillId="0" borderId="0" xfId="82" applyFont="1" applyBorder="1">
      <alignment/>
      <protection/>
    </xf>
    <xf numFmtId="0" fontId="64" fillId="0" borderId="10" xfId="82" applyFont="1" applyBorder="1" applyAlignment="1">
      <alignment horizontal="center"/>
      <protection/>
    </xf>
    <xf numFmtId="49" fontId="64" fillId="0" borderId="10" xfId="82" applyNumberFormat="1" applyFont="1" applyBorder="1" applyAlignment="1">
      <alignment horizontal="center"/>
      <protection/>
    </xf>
    <xf numFmtId="0" fontId="64" fillId="0" borderId="10" xfId="82" applyFont="1" applyBorder="1" applyAlignment="1">
      <alignment horizontal="center"/>
      <protection/>
    </xf>
    <xf numFmtId="0" fontId="63" fillId="0" borderId="10" xfId="82" applyFont="1" applyBorder="1" applyAlignment="1">
      <alignment horizontal="center"/>
      <protection/>
    </xf>
    <xf numFmtId="49" fontId="3" fillId="0" borderId="10" xfId="108" applyNumberFormat="1" applyFont="1" applyFill="1" applyBorder="1" applyAlignment="1">
      <alignment horizontal="center" wrapText="1"/>
      <protection/>
    </xf>
    <xf numFmtId="0" fontId="63" fillId="0" borderId="12" xfId="82" applyFont="1" applyBorder="1" applyAlignment="1">
      <alignment horizontal="center"/>
      <protection/>
    </xf>
    <xf numFmtId="49" fontId="63" fillId="0" borderId="10" xfId="82" applyNumberFormat="1" applyFont="1" applyBorder="1" applyAlignment="1">
      <alignment horizontal="center"/>
      <protection/>
    </xf>
    <xf numFmtId="0" fontId="67" fillId="0" borderId="10" xfId="82" applyFont="1" applyBorder="1" applyAlignment="1">
      <alignment horizontal="center"/>
      <protection/>
    </xf>
    <xf numFmtId="0" fontId="63" fillId="0" borderId="10" xfId="82" applyFont="1" applyFill="1" applyBorder="1" applyAlignment="1">
      <alignment horizontal="center"/>
      <protection/>
    </xf>
    <xf numFmtId="0" fontId="5" fillId="0" borderId="0" xfId="82" applyNumberFormat="1" applyFont="1" applyFill="1" applyBorder="1" applyAlignment="1" applyProtection="1">
      <alignment horizontal="center"/>
      <protection/>
    </xf>
    <xf numFmtId="200" fontId="63" fillId="0" borderId="10" xfId="82" applyNumberFormat="1" applyFont="1" applyBorder="1" applyAlignment="1">
      <alignment horizontal="center"/>
      <protection/>
    </xf>
    <xf numFmtId="0" fontId="18" fillId="0" borderId="0" xfId="82" applyFont="1" applyBorder="1" applyAlignment="1">
      <alignment horizontal="centerContinuous" vertical="center"/>
      <protection/>
    </xf>
    <xf numFmtId="0" fontId="18" fillId="0" borderId="0" xfId="104" applyFont="1" applyFill="1" applyBorder="1" applyAlignment="1">
      <alignment horizontal="centerContinuous" vertical="center"/>
      <protection/>
    </xf>
    <xf numFmtId="203" fontId="19" fillId="0" borderId="0" xfId="0" applyNumberFormat="1" applyFont="1" applyFill="1" applyBorder="1" applyAlignment="1" applyProtection="1">
      <alignment/>
      <protection/>
    </xf>
    <xf numFmtId="4" fontId="18" fillId="37" borderId="10" xfId="103" applyNumberFormat="1" applyFont="1" applyFill="1" applyBorder="1" applyAlignment="1">
      <alignment horizontal="center"/>
      <protection/>
    </xf>
    <xf numFmtId="0" fontId="5" fillId="0" borderId="10" xfId="0" applyNumberFormat="1" applyFont="1" applyFill="1" applyBorder="1" applyAlignment="1" applyProtection="1">
      <alignment horizontal="center"/>
      <protection/>
    </xf>
    <xf numFmtId="203" fontId="3" fillId="0" borderId="10" xfId="103" applyNumberFormat="1" applyFont="1" applyFill="1" applyBorder="1" applyAlignment="1">
      <alignment horizontal="right" wrapText="1"/>
      <protection/>
    </xf>
    <xf numFmtId="203" fontId="7" fillId="0" borderId="10" xfId="103" applyNumberFormat="1" applyFont="1" applyFill="1" applyBorder="1" applyAlignment="1">
      <alignment horizontal="right" wrapText="1"/>
      <protection/>
    </xf>
    <xf numFmtId="203" fontId="9" fillId="0" borderId="1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/>
      <protection/>
    </xf>
    <xf numFmtId="203" fontId="5" fillId="0" borderId="0" xfId="0" applyNumberFormat="1" applyFont="1" applyFill="1" applyBorder="1" applyAlignment="1" applyProtection="1">
      <alignment/>
      <protection/>
    </xf>
    <xf numFmtId="194" fontId="66" fillId="0" borderId="0" xfId="42" applyFont="1" applyAlignment="1">
      <alignment/>
    </xf>
    <xf numFmtId="0" fontId="20" fillId="0" borderId="0" xfId="82" applyFont="1" applyBorder="1" applyAlignment="1">
      <alignment horizontal="centerContinuous" vertical="center"/>
      <protection/>
    </xf>
    <xf numFmtId="0" fontId="20" fillId="0" borderId="0" xfId="104" applyFont="1" applyFill="1" applyBorder="1" applyAlignment="1">
      <alignment horizontal="centerContinuous" vertical="center"/>
      <protection/>
    </xf>
    <xf numFmtId="0" fontId="10" fillId="36" borderId="10" xfId="81" applyNumberFormat="1" applyFont="1" applyFill="1" applyBorder="1" applyAlignment="1" applyProtection="1">
      <alignment horizontal="center"/>
      <protection/>
    </xf>
    <xf numFmtId="0" fontId="6" fillId="37" borderId="10" xfId="106" applyFont="1" applyFill="1" applyBorder="1" applyAlignment="1">
      <alignment horizontal="center"/>
      <protection/>
    </xf>
    <xf numFmtId="4" fontId="6" fillId="37" borderId="10" xfId="106" applyNumberFormat="1" applyFont="1" applyFill="1" applyBorder="1" applyAlignment="1">
      <alignment horizontal="center"/>
      <protection/>
    </xf>
    <xf numFmtId="0" fontId="3" fillId="0" borderId="10" xfId="106" applyFont="1" applyFill="1" applyBorder="1" applyAlignment="1">
      <alignment wrapText="1"/>
      <protection/>
    </xf>
    <xf numFmtId="203" fontId="3" fillId="0" borderId="10" xfId="106" applyNumberFormat="1" applyFont="1" applyFill="1" applyBorder="1" applyAlignment="1">
      <alignment horizontal="right" wrapText="1"/>
      <protection/>
    </xf>
    <xf numFmtId="203" fontId="5" fillId="0" borderId="10" xfId="81" applyNumberFormat="1" applyFont="1" applyFill="1" applyBorder="1" applyAlignment="1" applyProtection="1">
      <alignment/>
      <protection/>
    </xf>
    <xf numFmtId="203" fontId="5" fillId="0" borderId="0" xfId="81" applyNumberFormat="1" applyFont="1" applyFill="1" applyBorder="1" applyAlignment="1" applyProtection="1">
      <alignment/>
      <protection/>
    </xf>
    <xf numFmtId="0" fontId="19" fillId="0" borderId="0" xfId="92" applyNumberFormat="1" applyFont="1" applyFill="1" applyBorder="1" applyAlignment="1" applyProtection="1">
      <alignment horizontal="center"/>
      <protection/>
    </xf>
    <xf numFmtId="0" fontId="19" fillId="0" borderId="0" xfId="92" applyNumberFormat="1" applyFont="1" applyFill="1" applyBorder="1" applyAlignment="1" applyProtection="1">
      <alignment/>
      <protection/>
    </xf>
    <xf numFmtId="203" fontId="19" fillId="0" borderId="0" xfId="92" applyNumberFormat="1" applyFont="1" applyFill="1" applyBorder="1" applyAlignment="1" applyProtection="1">
      <alignment/>
      <protection/>
    </xf>
    <xf numFmtId="0" fontId="10" fillId="36" borderId="10" xfId="92" applyNumberFormat="1" applyFont="1" applyFill="1" applyBorder="1" applyAlignment="1" applyProtection="1">
      <alignment horizontal="center"/>
      <protection/>
    </xf>
    <xf numFmtId="0" fontId="19" fillId="0" borderId="10" xfId="92" applyNumberFormat="1" applyFont="1" applyFill="1" applyBorder="1" applyAlignment="1" applyProtection="1">
      <alignment horizontal="center"/>
      <protection/>
    </xf>
    <xf numFmtId="203" fontId="8" fillId="0" borderId="10" xfId="103" applyNumberFormat="1" applyFont="1" applyFill="1" applyBorder="1" applyAlignment="1">
      <alignment horizontal="right" wrapText="1"/>
      <protection/>
    </xf>
    <xf numFmtId="203" fontId="19" fillId="0" borderId="10" xfId="92" applyNumberFormat="1" applyFont="1" applyFill="1" applyBorder="1" applyAlignment="1" applyProtection="1">
      <alignment/>
      <protection/>
    </xf>
    <xf numFmtId="0" fontId="5" fillId="0" borderId="0" xfId="97" applyNumberFormat="1" applyFont="1" applyFill="1" applyBorder="1" applyAlignment="1" applyProtection="1">
      <alignment/>
      <protection/>
    </xf>
    <xf numFmtId="203" fontId="5" fillId="0" borderId="0" xfId="97" applyNumberFormat="1" applyFont="1" applyFill="1" applyBorder="1" applyAlignment="1" applyProtection="1">
      <alignment/>
      <protection/>
    </xf>
    <xf numFmtId="0" fontId="5" fillId="0" borderId="0" xfId="97" applyNumberFormat="1" applyFont="1" applyFill="1" applyBorder="1" applyAlignment="1" applyProtection="1">
      <alignment horizontal="center"/>
      <protection/>
    </xf>
    <xf numFmtId="0" fontId="63" fillId="0" borderId="28" xfId="0" applyFont="1" applyBorder="1" applyAlignment="1">
      <alignment horizontal="center"/>
    </xf>
    <xf numFmtId="49" fontId="63" fillId="0" borderId="28" xfId="0" applyNumberFormat="1" applyFont="1" applyBorder="1" applyAlignment="1">
      <alignment horizontal="center"/>
    </xf>
    <xf numFmtId="0" fontId="67" fillId="0" borderId="28" xfId="0" applyFont="1" applyBorder="1" applyAlignment="1">
      <alignment horizontal="center"/>
    </xf>
    <xf numFmtId="194" fontId="63" fillId="0" borderId="29" xfId="42" applyFont="1" applyBorder="1" applyAlignment="1">
      <alignment horizontal="center"/>
    </xf>
    <xf numFmtId="0" fontId="63" fillId="0" borderId="30" xfId="0" applyFont="1" applyBorder="1" applyAlignment="1">
      <alignment horizontal="center"/>
    </xf>
    <xf numFmtId="194" fontId="63" fillId="0" borderId="28" xfId="42" applyFont="1" applyBorder="1" applyAlignment="1">
      <alignment horizontal="center"/>
    </xf>
    <xf numFmtId="194" fontId="63" fillId="0" borderId="28" xfId="42" applyFont="1" applyBorder="1" applyAlignment="1">
      <alignment/>
    </xf>
    <xf numFmtId="194" fontId="63" fillId="0" borderId="28" xfId="42" applyFont="1" applyBorder="1" applyAlignment="1">
      <alignment/>
    </xf>
    <xf numFmtId="0" fontId="63" fillId="0" borderId="31" xfId="0" applyFont="1" applyBorder="1" applyAlignment="1">
      <alignment horizontal="center"/>
    </xf>
    <xf numFmtId="49" fontId="63" fillId="0" borderId="31" xfId="0" applyNumberFormat="1" applyFont="1" applyBorder="1" applyAlignment="1">
      <alignment horizontal="center"/>
    </xf>
    <xf numFmtId="0" fontId="67" fillId="0" borderId="31" xfId="0" applyFont="1" applyBorder="1" applyAlignment="1">
      <alignment horizontal="center"/>
    </xf>
    <xf numFmtId="194" fontId="63" fillId="0" borderId="32" xfId="42" applyFont="1" applyBorder="1" applyAlignment="1">
      <alignment horizontal="center"/>
    </xf>
    <xf numFmtId="194" fontId="63" fillId="0" borderId="31" xfId="42" applyFont="1" applyBorder="1" applyAlignment="1">
      <alignment horizontal="center"/>
    </xf>
    <xf numFmtId="194" fontId="63" fillId="0" borderId="31" xfId="42" applyFont="1" applyBorder="1" applyAlignment="1">
      <alignment/>
    </xf>
    <xf numFmtId="194" fontId="63" fillId="0" borderId="31" xfId="42" applyFont="1" applyBorder="1" applyAlignment="1">
      <alignment/>
    </xf>
    <xf numFmtId="49" fontId="3" fillId="0" borderId="28" xfId="108" applyNumberFormat="1" applyFont="1" applyFill="1" applyBorder="1" applyAlignment="1">
      <alignment horizontal="center" wrapText="1"/>
      <protection/>
    </xf>
    <xf numFmtId="194" fontId="63" fillId="0" borderId="29" xfId="42" applyFont="1" applyFill="1" applyBorder="1" applyAlignment="1">
      <alignment horizontal="center"/>
    </xf>
    <xf numFmtId="194" fontId="63" fillId="0" borderId="28" xfId="42" applyFont="1" applyFill="1" applyBorder="1" applyAlignment="1">
      <alignment horizontal="center"/>
    </xf>
    <xf numFmtId="49" fontId="5" fillId="0" borderId="10" xfId="0" applyNumberFormat="1" applyFont="1" applyFill="1" applyBorder="1" applyAlignment="1" applyProtection="1">
      <alignment/>
      <protection/>
    </xf>
    <xf numFmtId="0" fontId="5" fillId="0" borderId="33" xfId="0" applyNumberFormat="1" applyFont="1" applyFill="1" applyBorder="1" applyAlignment="1" applyProtection="1">
      <alignment horizontal="center"/>
      <protection/>
    </xf>
    <xf numFmtId="194" fontId="5" fillId="0" borderId="0" xfId="42" applyFont="1" applyAlignment="1">
      <alignment/>
    </xf>
    <xf numFmtId="0" fontId="19" fillId="0" borderId="0" xfId="81" applyNumberFormat="1" applyFont="1" applyFill="1" applyBorder="1" applyAlignment="1" applyProtection="1">
      <alignment horizontal="center"/>
      <protection/>
    </xf>
    <xf numFmtId="0" fontId="19" fillId="0" borderId="0" xfId="81" applyNumberFormat="1" applyFont="1" applyFill="1" applyBorder="1" applyAlignment="1" applyProtection="1">
      <alignment/>
      <protection/>
    </xf>
    <xf numFmtId="203" fontId="19" fillId="0" borderId="0" xfId="81" applyNumberFormat="1" applyFont="1" applyFill="1" applyBorder="1" applyAlignment="1" applyProtection="1">
      <alignment/>
      <protection/>
    </xf>
    <xf numFmtId="0" fontId="21" fillId="36" borderId="10" xfId="81" applyNumberFormat="1" applyFont="1" applyFill="1" applyBorder="1" applyAlignment="1" applyProtection="1">
      <alignment horizontal="center"/>
      <protection/>
    </xf>
    <xf numFmtId="0" fontId="18" fillId="37" borderId="10" xfId="106" applyFont="1" applyFill="1" applyBorder="1" applyAlignment="1">
      <alignment horizontal="center"/>
      <protection/>
    </xf>
    <xf numFmtId="4" fontId="18" fillId="37" borderId="10" xfId="106" applyNumberFormat="1" applyFont="1" applyFill="1" applyBorder="1" applyAlignment="1">
      <alignment horizontal="center"/>
      <protection/>
    </xf>
    <xf numFmtId="0" fontId="19" fillId="0" borderId="10" xfId="81" applyNumberFormat="1" applyFont="1" applyFill="1" applyBorder="1" applyAlignment="1" applyProtection="1">
      <alignment horizontal="center"/>
      <protection/>
    </xf>
    <xf numFmtId="0" fontId="22" fillId="0" borderId="10" xfId="103" applyFont="1" applyFill="1" applyBorder="1" applyAlignment="1">
      <alignment wrapText="1"/>
      <protection/>
    </xf>
    <xf numFmtId="0" fontId="21" fillId="0" borderId="10" xfId="81" applyNumberFormat="1" applyFont="1" applyFill="1" applyBorder="1" applyAlignment="1" applyProtection="1">
      <alignment horizontal="centerContinuous"/>
      <protection/>
    </xf>
    <xf numFmtId="203" fontId="18" fillId="0" borderId="10" xfId="103" applyNumberFormat="1" applyFont="1" applyFill="1" applyBorder="1" applyAlignment="1">
      <alignment horizontal="right" wrapText="1"/>
      <protection/>
    </xf>
    <xf numFmtId="203" fontId="21" fillId="0" borderId="10" xfId="81" applyNumberFormat="1" applyFont="1" applyFill="1" applyBorder="1" applyAlignment="1" applyProtection="1">
      <alignment/>
      <protection/>
    </xf>
    <xf numFmtId="1" fontId="19" fillId="0" borderId="0" xfId="83" applyNumberFormat="1" applyFont="1" applyFill="1" applyBorder="1" applyAlignment="1" applyProtection="1">
      <alignment/>
      <protection/>
    </xf>
    <xf numFmtId="0" fontId="11" fillId="0" borderId="23" xfId="113" applyFont="1" applyFill="1" applyBorder="1" applyAlignment="1">
      <alignment wrapText="1"/>
      <protection/>
    </xf>
    <xf numFmtId="0" fontId="3" fillId="0" borderId="15" xfId="105" applyFont="1" applyFill="1" applyBorder="1" applyAlignment="1">
      <alignment horizontal="center" wrapText="1"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0" fontId="67" fillId="0" borderId="31" xfId="0" applyFont="1" applyBorder="1" applyAlignment="1">
      <alignment horizontal="center"/>
    </xf>
    <xf numFmtId="0" fontId="18" fillId="0" borderId="0" xfId="104" applyFont="1" applyFill="1" applyBorder="1" applyAlignment="1">
      <alignment horizontal="right" vertical="center"/>
      <protection/>
    </xf>
    <xf numFmtId="0" fontId="10" fillId="36" borderId="10" xfId="73" applyNumberFormat="1" applyFont="1" applyFill="1" applyBorder="1" applyAlignment="1" applyProtection="1">
      <alignment horizontal="center"/>
      <protection/>
    </xf>
    <xf numFmtId="0" fontId="6" fillId="37" borderId="10" xfId="106" applyFont="1" applyFill="1" applyBorder="1" applyAlignment="1">
      <alignment horizontal="center"/>
      <protection/>
    </xf>
    <xf numFmtId="4" fontId="6" fillId="37" borderId="10" xfId="106" applyNumberFormat="1" applyFont="1" applyFill="1" applyBorder="1" applyAlignment="1">
      <alignment horizontal="center"/>
      <protection/>
    </xf>
    <xf numFmtId="4" fontId="6" fillId="37" borderId="10" xfId="106" applyNumberFormat="1" applyFont="1" applyFill="1" applyBorder="1" applyAlignment="1">
      <alignment horizontal="right"/>
      <protection/>
    </xf>
    <xf numFmtId="0" fontId="19" fillId="0" borderId="10" xfId="73" applyNumberFormat="1" applyFont="1" applyFill="1" applyBorder="1" applyAlignment="1" applyProtection="1">
      <alignment horizontal="center"/>
      <protection/>
    </xf>
    <xf numFmtId="203" fontId="8" fillId="0" borderId="10" xfId="103" applyNumberFormat="1" applyFont="1" applyFill="1" applyBorder="1" applyAlignment="1">
      <alignment horizontal="right" wrapText="1"/>
      <protection/>
    </xf>
    <xf numFmtId="0" fontId="22" fillId="0" borderId="10" xfId="103" applyFont="1" applyFill="1" applyBorder="1" applyAlignment="1">
      <alignment wrapText="1"/>
      <protection/>
    </xf>
    <xf numFmtId="0" fontId="11" fillId="0" borderId="10" xfId="103" applyFont="1" applyFill="1" applyBorder="1" applyAlignment="1">
      <alignment wrapText="1"/>
      <protection/>
    </xf>
    <xf numFmtId="203" fontId="18" fillId="0" borderId="10" xfId="103" applyNumberFormat="1" applyFont="1" applyFill="1" applyBorder="1" applyAlignment="1">
      <alignment horizontal="right" wrapText="1"/>
      <protection/>
    </xf>
    <xf numFmtId="0" fontId="21" fillId="0" borderId="10" xfId="73" applyNumberFormat="1" applyFont="1" applyFill="1" applyBorder="1" applyAlignment="1" applyProtection="1">
      <alignment horizontal="centerContinuous"/>
      <protection/>
    </xf>
    <xf numFmtId="203" fontId="21" fillId="0" borderId="10" xfId="73" applyNumberFormat="1" applyFont="1" applyFill="1" applyBorder="1" applyAlignment="1" applyProtection="1">
      <alignment/>
      <protection/>
    </xf>
    <xf numFmtId="203" fontId="21" fillId="0" borderId="10" xfId="73" applyNumberFormat="1" applyFont="1" applyFill="1" applyBorder="1" applyAlignment="1" applyProtection="1">
      <alignment horizontal="right"/>
      <protection/>
    </xf>
    <xf numFmtId="1" fontId="21" fillId="0" borderId="0" xfId="83" applyNumberFormat="1" applyFont="1" applyFill="1" applyBorder="1" applyAlignment="1" applyProtection="1">
      <alignment/>
      <protection/>
    </xf>
    <xf numFmtId="0" fontId="19" fillId="0" borderId="0" xfId="73" applyNumberFormat="1" applyFont="1" applyFill="1" applyBorder="1" applyAlignment="1" applyProtection="1">
      <alignment/>
      <protection/>
    </xf>
    <xf numFmtId="203" fontId="19" fillId="0" borderId="0" xfId="73" applyNumberFormat="1" applyFont="1" applyFill="1" applyBorder="1" applyAlignment="1" applyProtection="1">
      <alignment/>
      <protection/>
    </xf>
    <xf numFmtId="203" fontId="5" fillId="0" borderId="0" xfId="73" applyNumberFormat="1" applyFont="1" applyFill="1" applyBorder="1" applyAlignment="1" applyProtection="1">
      <alignment horizontal="right"/>
      <protection/>
    </xf>
    <xf numFmtId="203" fontId="5" fillId="0" borderId="0" xfId="73" applyNumberFormat="1" applyFont="1" applyFill="1" applyBorder="1" applyAlignment="1" applyProtection="1">
      <alignment/>
      <protection/>
    </xf>
    <xf numFmtId="0" fontId="19" fillId="0" borderId="0" xfId="73" applyNumberFormat="1" applyFont="1" applyFill="1" applyBorder="1" applyAlignment="1" applyProtection="1">
      <alignment horizontal="center"/>
      <protection/>
    </xf>
    <xf numFmtId="0" fontId="21" fillId="0" borderId="0" xfId="73" applyNumberFormat="1" applyFont="1" applyFill="1" applyBorder="1" applyAlignment="1" applyProtection="1">
      <alignment/>
      <protection/>
    </xf>
    <xf numFmtId="49" fontId="3" fillId="0" borderId="22" xfId="108" applyNumberFormat="1" applyFont="1" applyFill="1" applyBorder="1" applyAlignment="1" quotePrefix="1">
      <alignment horizontal="center" wrapText="1"/>
      <protection/>
    </xf>
    <xf numFmtId="0" fontId="64" fillId="0" borderId="0" xfId="82" applyFont="1" applyAlignment="1">
      <alignment horizontal="center"/>
      <protection/>
    </xf>
    <xf numFmtId="194" fontId="64" fillId="0" borderId="0" xfId="63" applyFont="1" applyAlignment="1">
      <alignment horizontal="center"/>
    </xf>
    <xf numFmtId="0" fontId="64" fillId="0" borderId="0" xfId="82" applyFont="1" applyAlignment="1">
      <alignment horizontal="left" indent="2"/>
      <protection/>
    </xf>
    <xf numFmtId="49" fontId="5" fillId="0" borderId="33" xfId="92" applyNumberFormat="1" applyFont="1" applyFill="1" applyBorder="1" applyAlignment="1" applyProtection="1">
      <alignment horizontal="right"/>
      <protection/>
    </xf>
    <xf numFmtId="0" fontId="5" fillId="0" borderId="10" xfId="92" applyNumberFormat="1" applyFont="1" applyFill="1" applyBorder="1" applyAlignment="1" applyProtection="1">
      <alignment/>
      <protection/>
    </xf>
    <xf numFmtId="202" fontId="5" fillId="0" borderId="33" xfId="42" applyNumberFormat="1" applyFont="1" applyFill="1" applyBorder="1" applyAlignment="1" applyProtection="1">
      <alignment/>
      <protection/>
    </xf>
    <xf numFmtId="202" fontId="5" fillId="0" borderId="10" xfId="42" applyNumberFormat="1" applyFont="1" applyFill="1" applyBorder="1" applyAlignment="1" applyProtection="1">
      <alignment/>
      <protection/>
    </xf>
    <xf numFmtId="194" fontId="5" fillId="0" borderId="10" xfId="42" applyNumberFormat="1" applyFont="1" applyFill="1" applyBorder="1" applyAlignment="1" applyProtection="1">
      <alignment/>
      <protection/>
    </xf>
    <xf numFmtId="194" fontId="5" fillId="0" borderId="10" xfId="42" applyNumberFormat="1" applyFont="1" applyFill="1" applyBorder="1" applyAlignment="1" applyProtection="1">
      <alignment horizontal="right"/>
      <protection/>
    </xf>
    <xf numFmtId="49" fontId="5" fillId="0" borderId="33" xfId="101" applyNumberFormat="1" applyFont="1" applyFill="1" applyBorder="1" applyAlignment="1" applyProtection="1">
      <alignment horizontal="right"/>
      <protection/>
    </xf>
    <xf numFmtId="0" fontId="5" fillId="0" borderId="10" xfId="101" applyNumberFormat="1" applyFont="1" applyFill="1" applyBorder="1" applyAlignment="1" applyProtection="1">
      <alignment/>
      <protection/>
    </xf>
    <xf numFmtId="49" fontId="5" fillId="0" borderId="33" xfId="73" applyNumberFormat="1" applyFont="1" applyFill="1" applyBorder="1" applyAlignment="1" applyProtection="1">
      <alignment horizontal="right"/>
      <protection/>
    </xf>
    <xf numFmtId="0" fontId="5" fillId="0" borderId="10" xfId="73" applyNumberFormat="1" applyFont="1" applyFill="1" applyBorder="1" applyAlignment="1" applyProtection="1">
      <alignment/>
      <protection/>
    </xf>
    <xf numFmtId="49" fontId="5" fillId="0" borderId="33" xfId="97" applyNumberFormat="1" applyFont="1" applyFill="1" applyBorder="1" applyAlignment="1" applyProtection="1">
      <alignment horizontal="right"/>
      <protection/>
    </xf>
    <xf numFmtId="0" fontId="5" fillId="0" borderId="10" xfId="97" applyNumberFormat="1" applyFont="1" applyFill="1" applyBorder="1" applyAlignment="1" applyProtection="1">
      <alignment/>
      <protection/>
    </xf>
    <xf numFmtId="49" fontId="5" fillId="0" borderId="33" xfId="76" applyNumberFormat="1" applyFont="1" applyFill="1" applyBorder="1" applyAlignment="1" applyProtection="1">
      <alignment horizontal="right"/>
      <protection/>
    </xf>
    <xf numFmtId="0" fontId="5" fillId="0" borderId="10" xfId="76" applyNumberFormat="1" applyFont="1" applyFill="1" applyBorder="1" applyAlignment="1" applyProtection="1">
      <alignment/>
      <protection/>
    </xf>
    <xf numFmtId="49" fontId="5" fillId="0" borderId="33" xfId="77" applyNumberFormat="1" applyFont="1" applyFill="1" applyBorder="1" applyAlignment="1" applyProtection="1">
      <alignment horizontal="right"/>
      <protection/>
    </xf>
    <xf numFmtId="0" fontId="5" fillId="0" borderId="10" xfId="77" applyNumberFormat="1" applyFont="1" applyFill="1" applyBorder="1" applyAlignment="1" applyProtection="1">
      <alignment/>
      <protection/>
    </xf>
    <xf numFmtId="49" fontId="5" fillId="0" borderId="33" xfId="72" applyNumberFormat="1" applyFont="1" applyFill="1" applyBorder="1" applyAlignment="1" applyProtection="1">
      <alignment horizontal="right"/>
      <protection/>
    </xf>
    <xf numFmtId="0" fontId="5" fillId="0" borderId="10" xfId="72" applyNumberFormat="1" applyFont="1" applyFill="1" applyBorder="1" applyAlignment="1" applyProtection="1">
      <alignment/>
      <protection/>
    </xf>
    <xf numFmtId="49" fontId="5" fillId="0" borderId="33" xfId="99" applyNumberFormat="1" applyFont="1" applyFill="1" applyBorder="1" applyAlignment="1" applyProtection="1">
      <alignment horizontal="right"/>
      <protection/>
    </xf>
    <xf numFmtId="0" fontId="5" fillId="0" borderId="10" xfId="99" applyNumberFormat="1" applyFont="1" applyFill="1" applyBorder="1" applyAlignment="1" applyProtection="1">
      <alignment/>
      <protection/>
    </xf>
    <xf numFmtId="49" fontId="5" fillId="0" borderId="33" xfId="90" applyNumberFormat="1" applyFont="1" applyFill="1" applyBorder="1" applyAlignment="1" applyProtection="1">
      <alignment horizontal="right"/>
      <protection/>
    </xf>
    <xf numFmtId="0" fontId="5" fillId="0" borderId="10" xfId="90" applyNumberFormat="1" applyFont="1" applyFill="1" applyBorder="1" applyAlignment="1" applyProtection="1">
      <alignment/>
      <protection/>
    </xf>
    <xf numFmtId="49" fontId="5" fillId="0" borderId="33" xfId="91" applyNumberFormat="1" applyFont="1" applyFill="1" applyBorder="1" applyAlignment="1" applyProtection="1">
      <alignment horizontal="right"/>
      <protection/>
    </xf>
    <xf numFmtId="0" fontId="5" fillId="0" borderId="10" xfId="91" applyNumberFormat="1" applyFont="1" applyFill="1" applyBorder="1" applyAlignment="1" applyProtection="1">
      <alignment/>
      <protection/>
    </xf>
    <xf numFmtId="49" fontId="5" fillId="0" borderId="33" xfId="86" applyNumberFormat="1" applyFont="1" applyFill="1" applyBorder="1" applyAlignment="1" applyProtection="1">
      <alignment horizontal="right"/>
      <protection/>
    </xf>
    <xf numFmtId="0" fontId="5" fillId="0" borderId="10" xfId="86" applyNumberFormat="1" applyFont="1" applyFill="1" applyBorder="1" applyAlignment="1" applyProtection="1">
      <alignment/>
      <protection/>
    </xf>
    <xf numFmtId="0" fontId="63" fillId="0" borderId="10" xfId="0" applyFont="1" applyBorder="1" applyAlignment="1">
      <alignment horizontal="center" vertical="center"/>
    </xf>
    <xf numFmtId="49" fontId="5" fillId="0" borderId="33" xfId="84" applyNumberFormat="1" applyFont="1" applyFill="1" applyBorder="1" applyAlignment="1" applyProtection="1">
      <alignment horizontal="right"/>
      <protection/>
    </xf>
    <xf numFmtId="0" fontId="5" fillId="0" borderId="10" xfId="84" applyNumberFormat="1" applyFont="1" applyFill="1" applyBorder="1" applyAlignment="1" applyProtection="1">
      <alignment/>
      <protection/>
    </xf>
    <xf numFmtId="194" fontId="63" fillId="0" borderId="10" xfId="42" applyFont="1" applyBorder="1" applyAlignment="1">
      <alignment horizontal="center" vertical="center"/>
    </xf>
    <xf numFmtId="49" fontId="5" fillId="0" borderId="33" xfId="98" applyNumberFormat="1" applyFont="1" applyFill="1" applyBorder="1" applyAlignment="1" applyProtection="1">
      <alignment horizontal="right"/>
      <protection/>
    </xf>
    <xf numFmtId="0" fontId="5" fillId="0" borderId="10" xfId="98" applyNumberFormat="1" applyFont="1" applyFill="1" applyBorder="1" applyAlignment="1" applyProtection="1">
      <alignment/>
      <protection/>
    </xf>
    <xf numFmtId="49" fontId="5" fillId="0" borderId="33" xfId="80" applyNumberFormat="1" applyFont="1" applyFill="1" applyBorder="1" applyAlignment="1" applyProtection="1">
      <alignment horizontal="right"/>
      <protection/>
    </xf>
    <xf numFmtId="0" fontId="5" fillId="0" borderId="10" xfId="80" applyNumberFormat="1" applyFont="1" applyFill="1" applyBorder="1" applyAlignment="1" applyProtection="1">
      <alignment/>
      <protection/>
    </xf>
    <xf numFmtId="49" fontId="5" fillId="0" borderId="33" xfId="100" applyNumberFormat="1" applyFont="1" applyFill="1" applyBorder="1" applyAlignment="1" applyProtection="1">
      <alignment horizontal="right"/>
      <protection/>
    </xf>
    <xf numFmtId="0" fontId="5" fillId="0" borderId="10" xfId="100" applyNumberFormat="1" applyFont="1" applyFill="1" applyBorder="1" applyAlignment="1" applyProtection="1">
      <alignment/>
      <protection/>
    </xf>
    <xf numFmtId="49" fontId="5" fillId="0" borderId="33" xfId="88" applyNumberFormat="1" applyFont="1" applyFill="1" applyBorder="1" applyAlignment="1" applyProtection="1">
      <alignment horizontal="right"/>
      <protection/>
    </xf>
    <xf numFmtId="0" fontId="5" fillId="0" borderId="10" xfId="88" applyNumberFormat="1" applyFont="1" applyFill="1" applyBorder="1" applyAlignment="1" applyProtection="1">
      <alignment/>
      <protection/>
    </xf>
    <xf numFmtId="49" fontId="5" fillId="0" borderId="33" xfId="87" applyNumberFormat="1" applyFont="1" applyFill="1" applyBorder="1" applyAlignment="1" applyProtection="1">
      <alignment horizontal="right" vertical="center"/>
      <protection/>
    </xf>
    <xf numFmtId="0" fontId="5" fillId="0" borderId="10" xfId="87" applyNumberFormat="1" applyFont="1" applyFill="1" applyBorder="1" applyAlignment="1" applyProtection="1">
      <alignment vertical="center" wrapText="1"/>
      <protection/>
    </xf>
    <xf numFmtId="202" fontId="5" fillId="0" borderId="33" xfId="42" applyNumberFormat="1" applyFont="1" applyFill="1" applyBorder="1" applyAlignment="1" applyProtection="1">
      <alignment vertical="center"/>
      <protection/>
    </xf>
    <xf numFmtId="202" fontId="5" fillId="0" borderId="10" xfId="42" applyNumberFormat="1" applyFont="1" applyFill="1" applyBorder="1" applyAlignment="1" applyProtection="1">
      <alignment vertical="center"/>
      <protection/>
    </xf>
    <xf numFmtId="194" fontId="5" fillId="0" borderId="10" xfId="42" applyNumberFormat="1" applyFont="1" applyFill="1" applyBorder="1" applyAlignment="1" applyProtection="1">
      <alignment vertical="center"/>
      <protection/>
    </xf>
    <xf numFmtId="194" fontId="63" fillId="0" borderId="28" xfId="42" applyFont="1" applyBorder="1" applyAlignment="1">
      <alignment horizontal="center" vertical="center"/>
    </xf>
    <xf numFmtId="0" fontId="63" fillId="0" borderId="28" xfId="0" applyFont="1" applyBorder="1" applyAlignment="1">
      <alignment horizontal="center" vertical="center"/>
    </xf>
    <xf numFmtId="49" fontId="5" fillId="0" borderId="21" xfId="84" applyNumberFormat="1" applyFont="1" applyFill="1" applyBorder="1" applyAlignment="1" applyProtection="1">
      <alignment horizontal="right"/>
      <protection/>
    </xf>
    <xf numFmtId="202" fontId="5" fillId="0" borderId="21" xfId="42" applyNumberFormat="1" applyFont="1" applyFill="1" applyBorder="1" applyAlignment="1" applyProtection="1">
      <alignment/>
      <protection/>
    </xf>
    <xf numFmtId="204" fontId="5" fillId="0" borderId="10" xfId="79" applyNumberFormat="1" applyFont="1" applyFill="1" applyBorder="1" applyAlignment="1" applyProtection="1">
      <alignment vertical="center"/>
      <protection/>
    </xf>
    <xf numFmtId="194" fontId="63" fillId="0" borderId="10" xfId="42" applyFont="1" applyBorder="1" applyAlignment="1">
      <alignment vertical="center"/>
    </xf>
    <xf numFmtId="204" fontId="62" fillId="0" borderId="10" xfId="0" applyNumberFormat="1" applyFont="1" applyBorder="1" applyAlignment="1">
      <alignment/>
    </xf>
    <xf numFmtId="0" fontId="62" fillId="0" borderId="10" xfId="0" applyFont="1" applyBorder="1" applyAlignment="1">
      <alignment/>
    </xf>
    <xf numFmtId="204" fontId="68" fillId="0" borderId="10" xfId="0" applyNumberFormat="1" applyFont="1" applyBorder="1" applyAlignment="1">
      <alignment/>
    </xf>
    <xf numFmtId="194" fontId="10" fillId="0" borderId="10" xfId="42" applyFont="1" applyBorder="1" applyAlignment="1">
      <alignment/>
    </xf>
    <xf numFmtId="0" fontId="10" fillId="36" borderId="10" xfId="102" applyNumberFormat="1" applyFont="1" applyFill="1" applyBorder="1" applyAlignment="1" applyProtection="1">
      <alignment horizontal="center"/>
      <protection/>
    </xf>
    <xf numFmtId="0" fontId="5" fillId="0" borderId="10" xfId="102" applyNumberFormat="1" applyFont="1" applyFill="1" applyBorder="1" applyAlignment="1" applyProtection="1">
      <alignment horizontal="center"/>
      <protection/>
    </xf>
    <xf numFmtId="203" fontId="3" fillId="0" borderId="10" xfId="103" applyNumberFormat="1" applyFont="1" applyFill="1" applyBorder="1" applyAlignment="1">
      <alignment horizontal="center" wrapText="1"/>
      <protection/>
    </xf>
    <xf numFmtId="203" fontId="7" fillId="0" borderId="10" xfId="103" applyNumberFormat="1" applyFont="1" applyFill="1" applyBorder="1" applyAlignment="1">
      <alignment horizontal="center" wrapText="1"/>
      <protection/>
    </xf>
    <xf numFmtId="203" fontId="9" fillId="0" borderId="10" xfId="102" applyNumberFormat="1" applyFont="1" applyFill="1" applyBorder="1" applyAlignment="1" applyProtection="1">
      <alignment/>
      <protection/>
    </xf>
    <xf numFmtId="203" fontId="9" fillId="0" borderId="10" xfId="102" applyNumberFormat="1" applyFont="1" applyFill="1" applyBorder="1" applyAlignment="1" applyProtection="1">
      <alignment horizontal="center"/>
      <protection/>
    </xf>
    <xf numFmtId="0" fontId="5" fillId="0" borderId="0" xfId="102" applyNumberFormat="1" applyFont="1" applyFill="1" applyBorder="1" applyAlignment="1" applyProtection="1">
      <alignment horizontal="center"/>
      <protection/>
    </xf>
    <xf numFmtId="0" fontId="5" fillId="0" borderId="0" xfId="102" applyNumberFormat="1" applyFont="1" applyFill="1" applyBorder="1" applyAlignment="1" applyProtection="1">
      <alignment/>
      <protection/>
    </xf>
    <xf numFmtId="203" fontId="5" fillId="0" borderId="0" xfId="102" applyNumberFormat="1" applyFont="1" applyFill="1" applyBorder="1" applyAlignment="1" applyProtection="1">
      <alignment/>
      <protection/>
    </xf>
    <xf numFmtId="203" fontId="5" fillId="0" borderId="0" xfId="102" applyNumberFormat="1" applyFont="1" applyFill="1" applyBorder="1" applyAlignment="1" applyProtection="1">
      <alignment horizontal="center"/>
      <protection/>
    </xf>
    <xf numFmtId="0" fontId="19" fillId="0" borderId="0" xfId="102" applyNumberFormat="1" applyFont="1" applyFill="1" applyBorder="1" applyAlignment="1" applyProtection="1">
      <alignment/>
      <protection/>
    </xf>
    <xf numFmtId="203" fontId="19" fillId="0" borderId="0" xfId="102" applyNumberFormat="1" applyFont="1" applyFill="1" applyBorder="1" applyAlignment="1" applyProtection="1">
      <alignment/>
      <protection/>
    </xf>
    <xf numFmtId="0" fontId="19" fillId="0" borderId="0" xfId="102" applyNumberFormat="1" applyFont="1" applyFill="1" applyBorder="1" applyAlignment="1" applyProtection="1">
      <alignment horizontal="center"/>
      <protection/>
    </xf>
    <xf numFmtId="0" fontId="21" fillId="0" borderId="0" xfId="102" applyNumberFormat="1" applyFont="1" applyFill="1" applyBorder="1" applyAlignment="1" applyProtection="1">
      <alignment/>
      <protection/>
    </xf>
    <xf numFmtId="0" fontId="64" fillId="22" borderId="10" xfId="0" applyFont="1" applyFill="1" applyBorder="1" applyAlignment="1">
      <alignment horizontal="center"/>
    </xf>
    <xf numFmtId="49" fontId="64" fillId="22" borderId="10" xfId="0" applyNumberFormat="1" applyFont="1" applyFill="1" applyBorder="1" applyAlignment="1">
      <alignment horizontal="center"/>
    </xf>
    <xf numFmtId="194" fontId="64" fillId="22" borderId="10" xfId="42" applyFont="1" applyFill="1" applyBorder="1" applyAlignment="1">
      <alignment horizontal="center"/>
    </xf>
    <xf numFmtId="49" fontId="5" fillId="0" borderId="33" xfId="88" applyNumberFormat="1" applyFont="1" applyFill="1" applyBorder="1" applyAlignment="1" applyProtection="1">
      <alignment horizontal="right" vertical="center"/>
      <protection/>
    </xf>
    <xf numFmtId="0" fontId="5" fillId="0" borderId="10" xfId="88" applyNumberFormat="1" applyFont="1" applyFill="1" applyBorder="1" applyAlignment="1" applyProtection="1">
      <alignment vertical="center" wrapText="1" shrinkToFit="1"/>
      <protection/>
    </xf>
    <xf numFmtId="194" fontId="5" fillId="0" borderId="10" xfId="42" applyNumberFormat="1" applyFont="1" applyFill="1" applyBorder="1" applyAlignment="1" applyProtection="1">
      <alignment horizontal="right" vertical="center"/>
      <protection/>
    </xf>
    <xf numFmtId="0" fontId="5" fillId="0" borderId="10" xfId="0" applyFont="1" applyBorder="1" applyAlignment="1">
      <alignment horizontal="center"/>
    </xf>
    <xf numFmtId="200" fontId="5" fillId="0" borderId="10" xfId="0" applyNumberFormat="1" applyFont="1" applyBorder="1" applyAlignment="1">
      <alignment horizontal="center"/>
    </xf>
    <xf numFmtId="204" fontId="68" fillId="0" borderId="10" xfId="0" applyNumberFormat="1" applyFont="1" applyBorder="1" applyAlignment="1">
      <alignment/>
    </xf>
    <xf numFmtId="0" fontId="68" fillId="0" borderId="10" xfId="0" applyFont="1" applyBorder="1" applyAlignment="1">
      <alignment/>
    </xf>
    <xf numFmtId="204" fontId="0" fillId="0" borderId="10" xfId="0" applyNumberFormat="1" applyFont="1" applyBorder="1" applyAlignment="1">
      <alignment/>
    </xf>
    <xf numFmtId="194" fontId="5" fillId="0" borderId="10" xfId="42" applyFont="1" applyBorder="1" applyAlignment="1">
      <alignment horizontal="center"/>
    </xf>
    <xf numFmtId="0" fontId="9" fillId="0" borderId="0" xfId="102" applyNumberFormat="1" applyFont="1" applyFill="1" applyBorder="1" applyAlignment="1" applyProtection="1">
      <alignment horizontal="centerContinuous"/>
      <protection/>
    </xf>
    <xf numFmtId="0" fontId="19" fillId="0" borderId="0" xfId="102" applyNumberFormat="1" applyFont="1" applyFill="1" applyBorder="1" applyAlignment="1" applyProtection="1">
      <alignment horizontal="center"/>
      <protection/>
    </xf>
    <xf numFmtId="0" fontId="19" fillId="0" borderId="0" xfId="102" applyNumberFormat="1" applyFont="1" applyFill="1" applyBorder="1" applyAlignment="1" applyProtection="1">
      <alignment/>
      <protection/>
    </xf>
    <xf numFmtId="203" fontId="19" fillId="0" borderId="0" xfId="102" applyNumberFormat="1" applyFont="1" applyFill="1" applyBorder="1" applyAlignment="1" applyProtection="1">
      <alignment/>
      <protection/>
    </xf>
    <xf numFmtId="0" fontId="24" fillId="38" borderId="10" xfId="81" applyNumberFormat="1" applyFont="1" applyFill="1" applyBorder="1" applyAlignment="1" applyProtection="1">
      <alignment horizontal="center"/>
      <protection/>
    </xf>
    <xf numFmtId="0" fontId="25" fillId="39" borderId="10" xfId="105" applyFont="1" applyFill="1" applyBorder="1" applyAlignment="1">
      <alignment horizontal="center"/>
      <protection/>
    </xf>
    <xf numFmtId="203" fontId="25" fillId="39" borderId="10" xfId="105" applyNumberFormat="1" applyFont="1" applyFill="1" applyBorder="1" applyAlignment="1">
      <alignment horizontal="center"/>
      <protection/>
    </xf>
    <xf numFmtId="0" fontId="19" fillId="0" borderId="10" xfId="102" applyNumberFormat="1" applyFont="1" applyFill="1" applyBorder="1" applyAlignment="1" applyProtection="1">
      <alignment horizontal="center"/>
      <protection/>
    </xf>
    <xf numFmtId="0" fontId="8" fillId="0" borderId="10" xfId="55" applyFont="1" applyFill="1" applyBorder="1" applyAlignment="1">
      <alignment wrapText="1"/>
      <protection/>
    </xf>
    <xf numFmtId="203" fontId="8" fillId="0" borderId="10" xfId="55" applyNumberFormat="1" applyFont="1" applyFill="1" applyBorder="1" applyAlignment="1">
      <alignment horizontal="right" wrapText="1"/>
      <protection/>
    </xf>
    <xf numFmtId="0" fontId="10" fillId="0" borderId="11" xfId="102" applyNumberFormat="1" applyFont="1" applyFill="1" applyBorder="1" applyAlignment="1" applyProtection="1">
      <alignment horizontal="centerContinuous"/>
      <protection/>
    </xf>
    <xf numFmtId="0" fontId="10" fillId="0" borderId="12" xfId="102" applyNumberFormat="1" applyFont="1" applyFill="1" applyBorder="1" applyAlignment="1" applyProtection="1">
      <alignment horizontal="centerContinuous"/>
      <protection/>
    </xf>
    <xf numFmtId="203" fontId="6" fillId="0" borderId="10" xfId="55" applyNumberFormat="1" applyFont="1" applyFill="1" applyBorder="1" applyAlignment="1">
      <alignment horizontal="right" wrapText="1"/>
      <protection/>
    </xf>
    <xf numFmtId="203" fontId="10" fillId="0" borderId="10" xfId="102" applyNumberFormat="1" applyFont="1" applyFill="1" applyBorder="1" applyAlignment="1" applyProtection="1">
      <alignment/>
      <protection/>
    </xf>
    <xf numFmtId="203" fontId="10" fillId="0" borderId="10" xfId="102" applyNumberFormat="1" applyFont="1" applyBorder="1">
      <alignment/>
      <protection/>
    </xf>
    <xf numFmtId="0" fontId="9" fillId="0" borderId="0" xfId="0" applyFont="1" applyAlignment="1">
      <alignment horizontal="centerContinuous"/>
    </xf>
    <xf numFmtId="0" fontId="5" fillId="0" borderId="0" xfId="0" applyFont="1" applyAlignment="1">
      <alignment/>
    </xf>
    <xf numFmtId="0" fontId="10" fillId="40" borderId="14" xfId="0" applyFont="1" applyFill="1" applyBorder="1" applyAlignment="1">
      <alignment horizontal="center" vertical="center"/>
    </xf>
    <xf numFmtId="0" fontId="10" fillId="40" borderId="34" xfId="0" applyFont="1" applyFill="1" applyBorder="1" applyAlignment="1">
      <alignment horizontal="centerContinuous"/>
    </xf>
    <xf numFmtId="0" fontId="10" fillId="40" borderId="20" xfId="0" applyFont="1" applyFill="1" applyBorder="1" applyAlignment="1">
      <alignment horizontal="center" vertical="center"/>
    </xf>
    <xf numFmtId="0" fontId="10" fillId="40" borderId="15" xfId="0" applyFont="1" applyFill="1" applyBorder="1" applyAlignment="1">
      <alignment horizontal="center" vertical="center"/>
    </xf>
    <xf numFmtId="0" fontId="10" fillId="40" borderId="27" xfId="0" applyFont="1" applyFill="1" applyBorder="1" applyAlignment="1">
      <alignment horizontal="center"/>
    </xf>
    <xf numFmtId="0" fontId="10" fillId="40" borderId="15" xfId="0" applyFont="1" applyFill="1" applyBorder="1" applyAlignment="1">
      <alignment horizontal="center"/>
    </xf>
    <xf numFmtId="0" fontId="10" fillId="40" borderId="25" xfId="0" applyFont="1" applyFill="1" applyBorder="1" applyAlignment="1">
      <alignment horizontal="center"/>
    </xf>
    <xf numFmtId="0" fontId="10" fillId="40" borderId="25" xfId="0" applyFont="1" applyFill="1" applyBorder="1" applyAlignment="1">
      <alignment horizontal="center" vertical="center"/>
    </xf>
    <xf numFmtId="0" fontId="10" fillId="40" borderId="23" xfId="0" applyFont="1" applyFill="1" applyBorder="1" applyAlignment="1">
      <alignment horizontal="center"/>
    </xf>
    <xf numFmtId="0" fontId="10" fillId="40" borderId="0" xfId="0" applyFont="1" applyFill="1" applyAlignment="1">
      <alignment horizontal="center"/>
    </xf>
    <xf numFmtId="201" fontId="10" fillId="40" borderId="22" xfId="0" applyNumberFormat="1" applyFont="1" applyFill="1" applyBorder="1" applyAlignment="1">
      <alignment horizontal="center"/>
    </xf>
    <xf numFmtId="0" fontId="10" fillId="0" borderId="22" xfId="0" applyFont="1" applyBorder="1" applyAlignment="1">
      <alignment horizontal="center" vertical="top"/>
    </xf>
    <xf numFmtId="0" fontId="69" fillId="0" borderId="0" xfId="0" applyFont="1" applyAlignment="1">
      <alignment/>
    </xf>
    <xf numFmtId="0" fontId="69" fillId="0" borderId="22" xfId="0" applyFont="1" applyBorder="1" applyAlignment="1">
      <alignment horizontal="center" wrapText="1"/>
    </xf>
    <xf numFmtId="201" fontId="69" fillId="0" borderId="0" xfId="0" applyNumberFormat="1" applyFont="1" applyAlignment="1">
      <alignment horizontal="right" wrapText="1"/>
    </xf>
    <xf numFmtId="0" fontId="10" fillId="0" borderId="22" xfId="0" applyFont="1" applyBorder="1" applyAlignment="1">
      <alignment horizontal="center" vertical="center"/>
    </xf>
    <xf numFmtId="0" fontId="69" fillId="0" borderId="20" xfId="0" applyFont="1" applyBorder="1" applyAlignment="1">
      <alignment wrapText="1"/>
    </xf>
    <xf numFmtId="0" fontId="69" fillId="0" borderId="35" xfId="0" applyFont="1" applyBorder="1" applyAlignment="1">
      <alignment horizontal="center" wrapText="1"/>
    </xf>
    <xf numFmtId="201" fontId="69" fillId="0" borderId="14" xfId="0" applyNumberFormat="1" applyFont="1" applyBorder="1" applyAlignment="1">
      <alignment horizontal="right" wrapText="1"/>
    </xf>
    <xf numFmtId="0" fontId="10" fillId="0" borderId="22" xfId="0" applyFont="1" applyBorder="1" applyAlignment="1">
      <alignment horizontal="center"/>
    </xf>
    <xf numFmtId="49" fontId="69" fillId="0" borderId="0" xfId="0" applyNumberFormat="1" applyFont="1" applyAlignment="1">
      <alignment/>
    </xf>
    <xf numFmtId="201" fontId="5" fillId="0" borderId="0" xfId="0" applyNumberFormat="1" applyFont="1" applyAlignment="1">
      <alignment horizontal="right"/>
    </xf>
    <xf numFmtId="0" fontId="69" fillId="0" borderId="23" xfId="0" applyFont="1" applyBorder="1" applyAlignment="1">
      <alignment wrapText="1"/>
    </xf>
    <xf numFmtId="0" fontId="69" fillId="0" borderId="0" xfId="0" applyFont="1" applyAlignment="1">
      <alignment horizontal="center" wrapText="1"/>
    </xf>
    <xf numFmtId="201" fontId="69" fillId="0" borderId="22" xfId="0" applyNumberFormat="1" applyFont="1" applyBorder="1" applyAlignment="1">
      <alignment horizontal="right" wrapText="1"/>
    </xf>
    <xf numFmtId="0" fontId="69" fillId="0" borderId="36" xfId="0" applyFont="1" applyBorder="1" applyAlignment="1">
      <alignment horizontal="center" wrapText="1"/>
    </xf>
    <xf numFmtId="201" fontId="5" fillId="0" borderId="0" xfId="0" applyNumberFormat="1" applyFont="1" applyAlignment="1">
      <alignment/>
    </xf>
    <xf numFmtId="0" fontId="69" fillId="0" borderId="0" xfId="0" applyFont="1" applyAlignment="1">
      <alignment vertical="center"/>
    </xf>
    <xf numFmtId="0" fontId="69" fillId="0" borderId="37" xfId="0" applyFont="1" applyBorder="1" applyAlignment="1">
      <alignment horizontal="center" wrapText="1"/>
    </xf>
    <xf numFmtId="49" fontId="69" fillId="0" borderId="22" xfId="0" applyNumberFormat="1" applyFont="1" applyBorder="1" applyAlignment="1">
      <alignment horizontal="center" wrapText="1"/>
    </xf>
    <xf numFmtId="0" fontId="70" fillId="0" borderId="22" xfId="0" applyFont="1" applyBorder="1" applyAlignment="1">
      <alignment horizontal="center"/>
    </xf>
    <xf numFmtId="0" fontId="69" fillId="0" borderId="19" xfId="0" applyFont="1" applyBorder="1" applyAlignment="1">
      <alignment horizontal="center" wrapText="1"/>
    </xf>
    <xf numFmtId="0" fontId="69" fillId="0" borderId="0" xfId="0" applyFont="1" applyAlignment="1">
      <alignment wrapText="1"/>
    </xf>
    <xf numFmtId="201" fontId="69" fillId="0" borderId="0" xfId="0" applyNumberFormat="1" applyFont="1" applyAlignment="1">
      <alignment horizontal="right"/>
    </xf>
    <xf numFmtId="0" fontId="71" fillId="0" borderId="23" xfId="0" applyFont="1" applyBorder="1" applyAlignment="1">
      <alignment wrapText="1"/>
    </xf>
    <xf numFmtId="0" fontId="5" fillId="0" borderId="15" xfId="0" applyFont="1" applyBorder="1" applyAlignment="1">
      <alignment horizontal="center"/>
    </xf>
    <xf numFmtId="0" fontId="69" fillId="0" borderId="27" xfId="0" applyFont="1" applyBorder="1" applyAlignment="1">
      <alignment/>
    </xf>
    <xf numFmtId="0" fontId="69" fillId="0" borderId="15" xfId="0" applyFont="1" applyBorder="1" applyAlignment="1">
      <alignment horizontal="center" wrapText="1"/>
    </xf>
    <xf numFmtId="194" fontId="69" fillId="0" borderId="27" xfId="0" applyNumberFormat="1" applyFont="1" applyBorder="1" applyAlignment="1">
      <alignment/>
    </xf>
    <xf numFmtId="0" fontId="69" fillId="0" borderId="15" xfId="0" applyFont="1" applyBorder="1" applyAlignment="1">
      <alignment/>
    </xf>
    <xf numFmtId="0" fontId="69" fillId="0" borderId="25" xfId="0" applyFont="1" applyBorder="1" applyAlignment="1">
      <alignment/>
    </xf>
    <xf numFmtId="0" fontId="69" fillId="0" borderId="27" xfId="0" applyFont="1" applyBorder="1" applyAlignment="1">
      <alignment horizontal="center"/>
    </xf>
    <xf numFmtId="201" fontId="69" fillId="0" borderId="15" xfId="0" applyNumberFormat="1" applyFont="1" applyBorder="1" applyAlignment="1">
      <alignment/>
    </xf>
    <xf numFmtId="0" fontId="70" fillId="40" borderId="26" xfId="0" applyFont="1" applyFill="1" applyBorder="1" applyAlignment="1">
      <alignment horizontal="centerContinuous"/>
    </xf>
    <xf numFmtId="0" fontId="70" fillId="40" borderId="38" xfId="0" applyFont="1" applyFill="1" applyBorder="1" applyAlignment="1">
      <alignment horizontal="centerContinuous"/>
    </xf>
    <xf numFmtId="0" fontId="70" fillId="40" borderId="39" xfId="0" applyFont="1" applyFill="1" applyBorder="1" applyAlignment="1">
      <alignment horizontal="centerContinuous"/>
    </xf>
    <xf numFmtId="201" fontId="10" fillId="40" borderId="25" xfId="0" applyNumberFormat="1" applyFont="1" applyFill="1" applyBorder="1" applyAlignment="1">
      <alignment/>
    </xf>
    <xf numFmtId="0" fontId="70" fillId="40" borderId="27" xfId="0" applyFont="1" applyFill="1" applyBorder="1" applyAlignment="1">
      <alignment horizontal="centerContinuous"/>
    </xf>
    <xf numFmtId="201" fontId="70" fillId="40" borderId="15" xfId="0" applyNumberFormat="1" applyFont="1" applyFill="1" applyBorder="1" applyAlignment="1">
      <alignment horizontal="right"/>
    </xf>
    <xf numFmtId="0" fontId="70" fillId="0" borderId="23" xfId="0" applyFont="1" applyBorder="1" applyAlignment="1">
      <alignment/>
    </xf>
    <xf numFmtId="0" fontId="70" fillId="0" borderId="23" xfId="0" applyFont="1" applyBorder="1" applyAlignment="1">
      <alignment horizontal="center"/>
    </xf>
    <xf numFmtId="201" fontId="70" fillId="0" borderId="25" xfId="0" applyNumberFormat="1" applyFont="1" applyBorder="1" applyAlignment="1">
      <alignment horizontal="center"/>
    </xf>
    <xf numFmtId="0" fontId="70" fillId="0" borderId="25" xfId="0" applyFont="1" applyBorder="1" applyAlignment="1">
      <alignment horizontal="center"/>
    </xf>
    <xf numFmtId="0" fontId="70" fillId="0" borderId="25" xfId="0" applyFont="1" applyBorder="1" applyAlignment="1">
      <alignment/>
    </xf>
    <xf numFmtId="0" fontId="70" fillId="0" borderId="27" xfId="0" applyFont="1" applyBorder="1" applyAlignment="1">
      <alignment horizontal="center"/>
    </xf>
    <xf numFmtId="201" fontId="10" fillId="0" borderId="22" xfId="0" applyNumberFormat="1" applyFont="1" applyBorder="1" applyAlignment="1">
      <alignment/>
    </xf>
    <xf numFmtId="0" fontId="70" fillId="40" borderId="17" xfId="0" applyFont="1" applyFill="1" applyBorder="1" applyAlignment="1">
      <alignment horizontal="center"/>
    </xf>
    <xf numFmtId="0" fontId="70" fillId="40" borderId="34" xfId="0" applyFont="1" applyFill="1" applyBorder="1" applyAlignment="1">
      <alignment horizontal="center"/>
    </xf>
    <xf numFmtId="0" fontId="70" fillId="40" borderId="25" xfId="0" applyFont="1" applyFill="1" applyBorder="1" applyAlignment="1">
      <alignment/>
    </xf>
    <xf numFmtId="0" fontId="70" fillId="40" borderId="25" xfId="0" applyFont="1" applyFill="1" applyBorder="1" applyAlignment="1">
      <alignment horizontal="center"/>
    </xf>
    <xf numFmtId="0" fontId="70" fillId="40" borderId="27" xfId="0" applyFont="1" applyFill="1" applyBorder="1" applyAlignment="1">
      <alignment horizontal="center"/>
    </xf>
    <xf numFmtId="201" fontId="70" fillId="40" borderId="17" xfId="0" applyNumberFormat="1" applyFont="1" applyFill="1" applyBorder="1" applyAlignment="1">
      <alignment/>
    </xf>
    <xf numFmtId="0" fontId="69" fillId="0" borderId="0" xfId="0" applyFont="1" applyAlignment="1">
      <alignment horizontal="center"/>
    </xf>
    <xf numFmtId="194" fontId="5" fillId="0" borderId="0" xfId="0" applyNumberFormat="1" applyFont="1" applyAlignment="1">
      <alignment/>
    </xf>
    <xf numFmtId="201" fontId="69" fillId="0" borderId="0" xfId="0" applyNumberFormat="1" applyFont="1" applyAlignment="1">
      <alignment/>
    </xf>
    <xf numFmtId="0" fontId="70" fillId="0" borderId="0" xfId="0" applyFont="1" applyAlignment="1">
      <alignment horizontal="center"/>
    </xf>
    <xf numFmtId="0" fontId="70" fillId="0" borderId="0" xfId="0" applyFont="1" applyAlignment="1">
      <alignment/>
    </xf>
    <xf numFmtId="194" fontId="70" fillId="0" borderId="0" xfId="0" applyNumberFormat="1" applyFont="1" applyAlignment="1">
      <alignment horizontal="center"/>
    </xf>
    <xf numFmtId="0" fontId="70" fillId="0" borderId="0" xfId="0" applyFont="1" applyAlignment="1">
      <alignment horizontal="left"/>
    </xf>
    <xf numFmtId="0" fontId="10" fillId="0" borderId="0" xfId="102" applyNumberFormat="1" applyFont="1" applyFill="1" applyBorder="1" applyAlignment="1" applyProtection="1">
      <alignment horizontal="centerContinuous"/>
      <protection/>
    </xf>
    <xf numFmtId="4" fontId="5" fillId="0" borderId="0" xfId="102" applyNumberFormat="1" applyFont="1" applyFill="1" applyBorder="1" applyAlignment="1" applyProtection="1">
      <alignment/>
      <protection/>
    </xf>
    <xf numFmtId="0" fontId="10" fillId="41" borderId="10" xfId="81" applyNumberFormat="1" applyFont="1" applyFill="1" applyBorder="1" applyAlignment="1" applyProtection="1">
      <alignment horizontal="center"/>
      <protection/>
    </xf>
    <xf numFmtId="0" fontId="6" fillId="42" borderId="10" xfId="105" applyFont="1" applyFill="1" applyBorder="1" applyAlignment="1">
      <alignment horizontal="center"/>
      <protection/>
    </xf>
    <xf numFmtId="4" fontId="6" fillId="42" borderId="10" xfId="105" applyNumberFormat="1" applyFont="1" applyFill="1" applyBorder="1" applyAlignment="1">
      <alignment horizontal="center"/>
      <protection/>
    </xf>
    <xf numFmtId="0" fontId="5" fillId="0" borderId="10" xfId="0" applyNumberFormat="1" applyFont="1" applyFill="1" applyBorder="1" applyAlignment="1" applyProtection="1">
      <alignment horizontal="centerContinuous"/>
      <protection/>
    </xf>
    <xf numFmtId="4" fontId="5" fillId="0" borderId="10" xfId="0" applyNumberFormat="1" applyFont="1" applyFill="1" applyBorder="1" applyAlignment="1" applyProtection="1">
      <alignment/>
      <protection/>
    </xf>
    <xf numFmtId="4" fontId="5" fillId="0" borderId="0" xfId="0" applyNumberFormat="1" applyFont="1" applyFill="1" applyBorder="1" applyAlignment="1" applyProtection="1">
      <alignment/>
      <protection/>
    </xf>
    <xf numFmtId="0" fontId="9" fillId="0" borderId="0" xfId="82" applyFont="1" applyFill="1" applyAlignment="1">
      <alignment horizontal="centerContinuous"/>
      <protection/>
    </xf>
    <xf numFmtId="0" fontId="9" fillId="0" borderId="0" xfId="82" applyFont="1" applyFill="1" applyBorder="1" applyAlignment="1">
      <alignment horizontal="centerContinuous"/>
      <protection/>
    </xf>
    <xf numFmtId="0" fontId="10" fillId="36" borderId="17" xfId="82" applyFont="1" applyFill="1" applyBorder="1" applyAlignment="1">
      <alignment horizontal="centerContinuous"/>
      <protection/>
    </xf>
    <xf numFmtId="0" fontId="3" fillId="0" borderId="19" xfId="82" applyFont="1" applyBorder="1" applyAlignment="1">
      <alignment/>
      <protection/>
    </xf>
    <xf numFmtId="201" fontId="3" fillId="0" borderId="18" xfId="62" applyNumberFormat="1" applyFont="1" applyFill="1" applyBorder="1" applyAlignment="1">
      <alignment horizontal="right" wrapText="1"/>
      <protection/>
    </xf>
    <xf numFmtId="201" fontId="3" fillId="0" borderId="14" xfId="62" applyNumberFormat="1" applyFont="1" applyFill="1" applyBorder="1" applyAlignment="1">
      <alignment horizontal="right" wrapText="1"/>
      <protection/>
    </xf>
    <xf numFmtId="49" fontId="3" fillId="0" borderId="19" xfId="82" applyNumberFormat="1" applyFont="1" applyFill="1" applyBorder="1" applyAlignment="1">
      <alignment/>
      <protection/>
    </xf>
    <xf numFmtId="201" fontId="5" fillId="0" borderId="19" xfId="62" applyNumberFormat="1" applyFont="1" applyFill="1" applyBorder="1" applyAlignment="1">
      <alignment horizontal="right"/>
      <protection/>
    </xf>
    <xf numFmtId="201" fontId="3" fillId="0" borderId="22" xfId="62" applyNumberFormat="1" applyFont="1" applyFill="1" applyBorder="1" applyAlignment="1">
      <alignment horizontal="right" wrapText="1"/>
      <protection/>
    </xf>
    <xf numFmtId="0" fontId="3" fillId="0" borderId="0" xfId="82" applyFont="1" applyBorder="1">
      <alignment/>
      <protection/>
    </xf>
    <xf numFmtId="201" fontId="5" fillId="0" borderId="19" xfId="62" applyNumberFormat="1" applyFont="1" applyFill="1" applyBorder="1">
      <alignment/>
      <protection/>
    </xf>
    <xf numFmtId="0" fontId="3" fillId="0" borderId="0" xfId="82" applyFont="1" applyBorder="1" applyAlignment="1">
      <alignment vertical="center"/>
      <protection/>
    </xf>
    <xf numFmtId="0" fontId="6" fillId="0" borderId="22" xfId="82" applyFont="1" applyBorder="1" applyAlignment="1">
      <alignment horizontal="center"/>
      <protection/>
    </xf>
    <xf numFmtId="0" fontId="3" fillId="0" borderId="19" xfId="82" applyFont="1" applyBorder="1">
      <alignment/>
      <protection/>
    </xf>
    <xf numFmtId="201" fontId="3" fillId="0" borderId="19" xfId="62" applyNumberFormat="1" applyFont="1" applyFill="1" applyBorder="1" applyAlignment="1">
      <alignment horizontal="right"/>
      <protection/>
    </xf>
    <xf numFmtId="0" fontId="3" fillId="0" borderId="16" xfId="82" applyFont="1" applyBorder="1">
      <alignment/>
      <protection/>
    </xf>
    <xf numFmtId="0" fontId="3" fillId="0" borderId="16" xfId="62" applyFont="1" applyBorder="1">
      <alignment/>
      <protection/>
    </xf>
    <xf numFmtId="0" fontId="3" fillId="0" borderId="15" xfId="82" applyFont="1" applyBorder="1">
      <alignment/>
      <protection/>
    </xf>
    <xf numFmtId="0" fontId="3" fillId="0" borderId="25" xfId="82" applyFont="1" applyBorder="1">
      <alignment/>
      <protection/>
    </xf>
    <xf numFmtId="0" fontId="3" fillId="0" borderId="16" xfId="82" applyFont="1" applyBorder="1" applyAlignment="1">
      <alignment horizontal="center"/>
      <protection/>
    </xf>
    <xf numFmtId="201" fontId="3" fillId="0" borderId="15" xfId="82" applyNumberFormat="1" applyFont="1" applyBorder="1">
      <alignment/>
      <protection/>
    </xf>
    <xf numFmtId="0" fontId="6" fillId="36" borderId="26" xfId="82" applyFont="1" applyFill="1" applyBorder="1" applyAlignment="1">
      <alignment horizontal="centerContinuous"/>
      <protection/>
    </xf>
    <xf numFmtId="0" fontId="6" fillId="36" borderId="38" xfId="82" applyFont="1" applyFill="1" applyBorder="1" applyAlignment="1">
      <alignment horizontal="centerContinuous"/>
      <protection/>
    </xf>
    <xf numFmtId="0" fontId="6" fillId="36" borderId="34" xfId="82" applyFont="1" applyFill="1" applyBorder="1" applyAlignment="1">
      <alignment horizontal="centerContinuous"/>
      <protection/>
    </xf>
    <xf numFmtId="0" fontId="6" fillId="36" borderId="27" xfId="82" applyFont="1" applyFill="1" applyBorder="1" applyAlignment="1">
      <alignment horizontal="centerContinuous"/>
      <protection/>
    </xf>
    <xf numFmtId="201" fontId="6" fillId="36" borderId="15" xfId="82" applyNumberFormat="1" applyFont="1" applyFill="1" applyBorder="1" applyAlignment="1">
      <alignment horizontal="right"/>
      <protection/>
    </xf>
    <xf numFmtId="0" fontId="6" fillId="0" borderId="22" xfId="82" applyFont="1" applyBorder="1">
      <alignment/>
      <protection/>
    </xf>
    <xf numFmtId="201" fontId="6" fillId="0" borderId="15" xfId="82" applyNumberFormat="1" applyFont="1" applyBorder="1" applyAlignment="1">
      <alignment horizontal="center"/>
      <protection/>
    </xf>
    <xf numFmtId="0" fontId="6" fillId="0" borderId="17" xfId="82" applyFont="1" applyBorder="1" applyAlignment="1">
      <alignment horizontal="center"/>
      <protection/>
    </xf>
    <xf numFmtId="0" fontId="6" fillId="0" borderId="17" xfId="82" applyFont="1" applyBorder="1">
      <alignment/>
      <protection/>
    </xf>
    <xf numFmtId="0" fontId="6" fillId="0" borderId="26" xfId="82" applyFont="1" applyBorder="1" applyAlignment="1">
      <alignment horizontal="center"/>
      <protection/>
    </xf>
    <xf numFmtId="201" fontId="10" fillId="0" borderId="22" xfId="62" applyNumberFormat="1" applyFont="1" applyFill="1" applyBorder="1">
      <alignment/>
      <protection/>
    </xf>
    <xf numFmtId="0" fontId="6" fillId="36" borderId="17" xfId="82" applyFont="1" applyFill="1" applyBorder="1" applyAlignment="1">
      <alignment horizontal="center"/>
      <protection/>
    </xf>
    <xf numFmtId="0" fontId="6" fillId="36" borderId="17" xfId="82" applyFont="1" applyFill="1" applyBorder="1">
      <alignment/>
      <protection/>
    </xf>
    <xf numFmtId="0" fontId="6" fillId="36" borderId="26" xfId="82" applyFont="1" applyFill="1" applyBorder="1" applyAlignment="1">
      <alignment horizontal="center"/>
      <protection/>
    </xf>
    <xf numFmtId="201" fontId="6" fillId="36" borderId="17" xfId="62" applyNumberFormat="1" applyFont="1" applyFill="1" applyBorder="1">
      <alignment/>
      <protection/>
    </xf>
    <xf numFmtId="0" fontId="3" fillId="0" borderId="0" xfId="82" applyFont="1" applyFill="1" applyBorder="1" applyAlignment="1">
      <alignment horizontal="center"/>
      <protection/>
    </xf>
    <xf numFmtId="0" fontId="3" fillId="0" borderId="0" xfId="82" applyFont="1" applyFill="1" applyBorder="1">
      <alignment/>
      <protection/>
    </xf>
    <xf numFmtId="201" fontId="3" fillId="0" borderId="0" xfId="82" applyNumberFormat="1" applyFont="1" applyFill="1" applyBorder="1">
      <alignment/>
      <protection/>
    </xf>
    <xf numFmtId="0" fontId="6" fillId="0" borderId="0" xfId="82" applyFont="1" applyAlignment="1">
      <alignment horizontal="center"/>
      <protection/>
    </xf>
    <xf numFmtId="0" fontId="6" fillId="0" borderId="0" xfId="82" applyFont="1">
      <alignment/>
      <protection/>
    </xf>
    <xf numFmtId="0" fontId="3" fillId="0" borderId="0" xfId="82" applyFont="1" applyAlignment="1">
      <alignment horizontal="center"/>
      <protection/>
    </xf>
    <xf numFmtId="201" fontId="3" fillId="0" borderId="0" xfId="82" applyNumberFormat="1" applyFont="1">
      <alignment/>
      <protection/>
    </xf>
    <xf numFmtId="0" fontId="6" fillId="0" borderId="0" xfId="62" applyFont="1" applyAlignment="1">
      <alignment horizontal="center"/>
      <protection/>
    </xf>
    <xf numFmtId="0" fontId="6" fillId="0" borderId="0" xfId="82" applyFont="1" applyAlignment="1">
      <alignment horizontal="left"/>
      <protection/>
    </xf>
    <xf numFmtId="0" fontId="3" fillId="0" borderId="0" xfId="82" applyFont="1">
      <alignment/>
      <protection/>
    </xf>
    <xf numFmtId="194" fontId="64" fillId="0" borderId="10" xfId="71" applyFont="1" applyBorder="1" applyAlignment="1">
      <alignment horizontal="center"/>
    </xf>
    <xf numFmtId="0" fontId="63" fillId="0" borderId="10" xfId="82" applyFont="1" applyBorder="1" applyAlignment="1">
      <alignment horizontal="center" vertical="center"/>
      <protection/>
    </xf>
    <xf numFmtId="0" fontId="5" fillId="0" borderId="10" xfId="78" applyNumberFormat="1" applyFont="1" applyFill="1" applyBorder="1" applyAlignment="1" applyProtection="1">
      <alignment horizontal="center" vertical="center"/>
      <protection/>
    </xf>
    <xf numFmtId="0" fontId="5" fillId="0" borderId="10" xfId="78" applyNumberFormat="1" applyFont="1" applyFill="1" applyBorder="1" applyAlignment="1" applyProtection="1">
      <alignment vertical="center" wrapText="1"/>
      <protection/>
    </xf>
    <xf numFmtId="204" fontId="5" fillId="0" borderId="10" xfId="78" applyNumberFormat="1" applyFont="1" applyFill="1" applyBorder="1" applyAlignment="1" applyProtection="1">
      <alignment vertical="center"/>
      <protection/>
    </xf>
    <xf numFmtId="0" fontId="5" fillId="0" borderId="10" xfId="78" applyNumberFormat="1" applyFont="1" applyFill="1" applyBorder="1" applyAlignment="1" applyProtection="1">
      <alignment vertical="center"/>
      <protection/>
    </xf>
    <xf numFmtId="194" fontId="63" fillId="0" borderId="10" xfId="71" applyFont="1" applyBorder="1" applyAlignment="1">
      <alignment vertical="center"/>
    </xf>
    <xf numFmtId="194" fontId="63" fillId="0" borderId="10" xfId="71" applyFont="1" applyBorder="1" applyAlignment="1">
      <alignment horizontal="center" vertical="center"/>
    </xf>
    <xf numFmtId="0" fontId="5" fillId="0" borderId="10" xfId="98" applyNumberFormat="1" applyFont="1" applyFill="1" applyBorder="1" applyAlignment="1" applyProtection="1">
      <alignment horizontal="center"/>
      <protection/>
    </xf>
    <xf numFmtId="204" fontId="5" fillId="0" borderId="10" xfId="92" applyNumberFormat="1" applyFont="1" applyFill="1" applyBorder="1" applyAlignment="1" applyProtection="1">
      <alignment/>
      <protection/>
    </xf>
    <xf numFmtId="0" fontId="5" fillId="0" borderId="0" xfId="92" applyNumberFormat="1" applyFont="1" applyFill="1" applyBorder="1" applyAlignment="1" applyProtection="1">
      <alignment/>
      <protection/>
    </xf>
    <xf numFmtId="194" fontId="63" fillId="0" borderId="10" xfId="71" applyFont="1" applyBorder="1" applyAlignment="1">
      <alignment/>
    </xf>
    <xf numFmtId="194" fontId="63" fillId="0" borderId="10" xfId="71" applyFont="1" applyBorder="1" applyAlignment="1">
      <alignment horizontal="center"/>
    </xf>
    <xf numFmtId="0" fontId="5" fillId="0" borderId="10" xfId="97" applyNumberFormat="1" applyFont="1" applyFill="1" applyBorder="1" applyAlignment="1" applyProtection="1">
      <alignment horizontal="center"/>
      <protection/>
    </xf>
    <xf numFmtId="204" fontId="5" fillId="0" borderId="10" xfId="97" applyNumberFormat="1" applyFont="1" applyFill="1" applyBorder="1" applyAlignment="1" applyProtection="1">
      <alignment/>
      <protection/>
    </xf>
    <xf numFmtId="0" fontId="5" fillId="0" borderId="10" xfId="97" applyNumberFormat="1" applyFont="1" applyFill="1" applyBorder="1" applyAlignment="1" applyProtection="1">
      <alignment/>
      <protection/>
    </xf>
    <xf numFmtId="0" fontId="5" fillId="0" borderId="10" xfId="99" applyNumberFormat="1" applyFont="1" applyFill="1" applyBorder="1" applyAlignment="1" applyProtection="1">
      <alignment horizontal="center"/>
      <protection/>
    </xf>
    <xf numFmtId="204" fontId="5" fillId="0" borderId="10" xfId="99" applyNumberFormat="1" applyFont="1" applyFill="1" applyBorder="1" applyAlignment="1" applyProtection="1">
      <alignment/>
      <protection/>
    </xf>
    <xf numFmtId="0" fontId="5" fillId="0" borderId="10" xfId="99" applyNumberFormat="1" applyFont="1" applyFill="1" applyBorder="1" applyAlignment="1" applyProtection="1">
      <alignment/>
      <protection/>
    </xf>
    <xf numFmtId="0" fontId="63" fillId="0" borderId="28" xfId="82" applyFont="1" applyBorder="1" applyAlignment="1">
      <alignment horizontal="center"/>
      <protection/>
    </xf>
    <xf numFmtId="0" fontId="5" fillId="0" borderId="10" xfId="77" applyNumberFormat="1" applyFont="1" applyFill="1" applyBorder="1" applyAlignment="1" applyProtection="1">
      <alignment horizontal="center"/>
      <protection/>
    </xf>
    <xf numFmtId="204" fontId="5" fillId="0" borderId="10" xfId="77" applyNumberFormat="1" applyFont="1" applyFill="1" applyBorder="1" applyAlignment="1" applyProtection="1">
      <alignment/>
      <protection/>
    </xf>
    <xf numFmtId="0" fontId="5" fillId="0" borderId="10" xfId="77" applyNumberFormat="1" applyFont="1" applyFill="1" applyBorder="1" applyAlignment="1" applyProtection="1">
      <alignment/>
      <protection/>
    </xf>
    <xf numFmtId="194" fontId="63" fillId="0" borderId="10" xfId="71" applyFont="1" applyBorder="1" applyAlignment="1">
      <alignment/>
    </xf>
    <xf numFmtId="0" fontId="5" fillId="0" borderId="10" xfId="101" applyNumberFormat="1" applyFont="1" applyFill="1" applyBorder="1" applyAlignment="1" applyProtection="1">
      <alignment horizontal="center"/>
      <protection/>
    </xf>
    <xf numFmtId="204" fontId="5" fillId="0" borderId="10" xfId="101" applyNumberFormat="1" applyFont="1" applyFill="1" applyBorder="1" applyAlignment="1" applyProtection="1">
      <alignment/>
      <protection/>
    </xf>
    <xf numFmtId="0" fontId="5" fillId="0" borderId="10" xfId="101" applyNumberFormat="1" applyFont="1" applyFill="1" applyBorder="1" applyAlignment="1" applyProtection="1">
      <alignment/>
      <protection/>
    </xf>
    <xf numFmtId="194" fontId="63" fillId="0" borderId="31" xfId="71" applyFont="1" applyBorder="1" applyAlignment="1">
      <alignment horizontal="center"/>
    </xf>
    <xf numFmtId="0" fontId="5" fillId="0" borderId="10" xfId="96" applyNumberFormat="1" applyFont="1" applyFill="1" applyBorder="1" applyAlignment="1" applyProtection="1">
      <alignment horizontal="center"/>
      <protection/>
    </xf>
    <xf numFmtId="0" fontId="5" fillId="0" borderId="10" xfId="96" applyNumberFormat="1" applyFont="1" applyFill="1" applyBorder="1" applyAlignment="1" applyProtection="1">
      <alignment/>
      <protection/>
    </xf>
    <xf numFmtId="204" fontId="5" fillId="0" borderId="10" xfId="96" applyNumberFormat="1" applyFont="1" applyFill="1" applyBorder="1" applyAlignment="1" applyProtection="1">
      <alignment/>
      <protection/>
    </xf>
    <xf numFmtId="0" fontId="5" fillId="0" borderId="10" xfId="96" applyNumberFormat="1" applyFont="1" applyFill="1" applyBorder="1" applyAlignment="1" applyProtection="1">
      <alignment/>
      <protection/>
    </xf>
    <xf numFmtId="0" fontId="5" fillId="0" borderId="10" xfId="73" applyNumberFormat="1" applyFont="1" applyFill="1" applyBorder="1" applyAlignment="1" applyProtection="1">
      <alignment horizontal="center"/>
      <protection/>
    </xf>
    <xf numFmtId="204" fontId="5" fillId="0" borderId="10" xfId="73" applyNumberFormat="1" applyFont="1" applyFill="1" applyBorder="1" applyAlignment="1" applyProtection="1">
      <alignment/>
      <protection/>
    </xf>
    <xf numFmtId="0" fontId="5" fillId="0" borderId="10" xfId="73" applyNumberFormat="1" applyFont="1" applyFill="1" applyBorder="1" applyAlignment="1" applyProtection="1">
      <alignment/>
      <protection/>
    </xf>
    <xf numFmtId="0" fontId="5" fillId="0" borderId="10" xfId="91" applyNumberFormat="1" applyFont="1" applyFill="1" applyBorder="1" applyAlignment="1" applyProtection="1">
      <alignment horizontal="center"/>
      <protection/>
    </xf>
    <xf numFmtId="204" fontId="5" fillId="0" borderId="10" xfId="91" applyNumberFormat="1" applyFont="1" applyFill="1" applyBorder="1" applyAlignment="1" applyProtection="1">
      <alignment/>
      <protection/>
    </xf>
    <xf numFmtId="0" fontId="5" fillId="0" borderId="10" xfId="91" applyNumberFormat="1" applyFont="1" applyFill="1" applyBorder="1" applyAlignment="1" applyProtection="1">
      <alignment/>
      <protection/>
    </xf>
    <xf numFmtId="0" fontId="5" fillId="0" borderId="10" xfId="94" applyNumberFormat="1" applyFont="1" applyFill="1" applyBorder="1" applyAlignment="1" applyProtection="1">
      <alignment horizontal="center"/>
      <protection/>
    </xf>
    <xf numFmtId="0" fontId="5" fillId="0" borderId="10" xfId="94" applyNumberFormat="1" applyFont="1" applyFill="1" applyBorder="1" applyAlignment="1" applyProtection="1">
      <alignment/>
      <protection/>
    </xf>
    <xf numFmtId="204" fontId="5" fillId="0" borderId="10" xfId="94" applyNumberFormat="1" applyFont="1" applyFill="1" applyBorder="1" applyAlignment="1" applyProtection="1">
      <alignment/>
      <protection/>
    </xf>
    <xf numFmtId="0" fontId="5" fillId="0" borderId="10" xfId="94" applyNumberFormat="1" applyFont="1" applyFill="1" applyBorder="1" applyAlignment="1" applyProtection="1">
      <alignment/>
      <protection/>
    </xf>
    <xf numFmtId="0" fontId="63" fillId="0" borderId="28" xfId="82" applyFont="1" applyBorder="1" applyAlignment="1">
      <alignment horizontal="center" vertical="center"/>
      <protection/>
    </xf>
    <xf numFmtId="0" fontId="5" fillId="0" borderId="10" xfId="74" applyNumberFormat="1" applyFont="1" applyFill="1" applyBorder="1" applyAlignment="1" applyProtection="1">
      <alignment horizontal="center" vertical="center"/>
      <protection/>
    </xf>
    <xf numFmtId="0" fontId="5" fillId="0" borderId="10" xfId="74" applyNumberFormat="1" applyFont="1" applyFill="1" applyBorder="1" applyAlignment="1" applyProtection="1">
      <alignment vertical="center" wrapText="1" shrinkToFit="1"/>
      <protection/>
    </xf>
    <xf numFmtId="204" fontId="5" fillId="0" borderId="10" xfId="74" applyNumberFormat="1" applyFont="1" applyFill="1" applyBorder="1" applyAlignment="1" applyProtection="1">
      <alignment vertical="center"/>
      <protection/>
    </xf>
    <xf numFmtId="0" fontId="5" fillId="0" borderId="10" xfId="74" applyNumberFormat="1" applyFont="1" applyFill="1" applyBorder="1" applyAlignment="1" applyProtection="1">
      <alignment vertical="center"/>
      <protection/>
    </xf>
    <xf numFmtId="0" fontId="5" fillId="0" borderId="10" xfId="93" applyNumberFormat="1" applyFont="1" applyFill="1" applyBorder="1" applyAlignment="1" applyProtection="1">
      <alignment horizontal="center" vertical="center"/>
      <protection/>
    </xf>
    <xf numFmtId="0" fontId="5" fillId="0" borderId="10" xfId="93" applyNumberFormat="1" applyFont="1" applyFill="1" applyBorder="1" applyAlignment="1" applyProtection="1">
      <alignment vertical="center" wrapText="1"/>
      <protection/>
    </xf>
    <xf numFmtId="204" fontId="5" fillId="0" borderId="10" xfId="93" applyNumberFormat="1" applyFont="1" applyFill="1" applyBorder="1" applyAlignment="1" applyProtection="1">
      <alignment vertical="center"/>
      <protection/>
    </xf>
    <xf numFmtId="0" fontId="5" fillId="0" borderId="10" xfId="93" applyNumberFormat="1" applyFont="1" applyFill="1" applyBorder="1" applyAlignment="1" applyProtection="1">
      <alignment vertical="center"/>
      <protection/>
    </xf>
    <xf numFmtId="0" fontId="5" fillId="0" borderId="10" xfId="87" applyNumberFormat="1" applyFont="1" applyFill="1" applyBorder="1" applyAlignment="1" applyProtection="1">
      <alignment horizontal="center"/>
      <protection/>
    </xf>
    <xf numFmtId="0" fontId="5" fillId="0" borderId="10" xfId="87" applyNumberFormat="1" applyFont="1" applyFill="1" applyBorder="1" applyAlignment="1" applyProtection="1">
      <alignment/>
      <protection/>
    </xf>
    <xf numFmtId="204" fontId="5" fillId="0" borderId="10" xfId="87" applyNumberFormat="1" applyFont="1" applyFill="1" applyBorder="1" applyAlignment="1" applyProtection="1">
      <alignment/>
      <protection/>
    </xf>
    <xf numFmtId="0" fontId="5" fillId="0" borderId="10" xfId="87" applyNumberFormat="1" applyFont="1" applyFill="1" applyBorder="1" applyAlignment="1" applyProtection="1">
      <alignment/>
      <protection/>
    </xf>
    <xf numFmtId="0" fontId="5" fillId="0" borderId="10" xfId="89" applyNumberFormat="1" applyFont="1" applyFill="1" applyBorder="1" applyAlignment="1" applyProtection="1">
      <alignment horizontal="center"/>
      <protection/>
    </xf>
    <xf numFmtId="0" fontId="5" fillId="0" borderId="10" xfId="89" applyNumberFormat="1" applyFont="1" applyFill="1" applyBorder="1" applyAlignment="1" applyProtection="1">
      <alignment/>
      <protection/>
    </xf>
    <xf numFmtId="204" fontId="5" fillId="0" borderId="10" xfId="89" applyNumberFormat="1" applyFont="1" applyFill="1" applyBorder="1" applyAlignment="1" applyProtection="1">
      <alignment/>
      <protection/>
    </xf>
    <xf numFmtId="0" fontId="5" fillId="0" borderId="10" xfId="89" applyNumberFormat="1" applyFont="1" applyFill="1" applyBorder="1" applyAlignment="1" applyProtection="1">
      <alignment/>
      <protection/>
    </xf>
    <xf numFmtId="0" fontId="5" fillId="0" borderId="10" xfId="85" applyNumberFormat="1" applyFont="1" applyFill="1" applyBorder="1" applyAlignment="1" applyProtection="1">
      <alignment horizontal="center"/>
      <protection/>
    </xf>
    <xf numFmtId="0" fontId="5" fillId="0" borderId="10" xfId="85" applyNumberFormat="1" applyFont="1" applyFill="1" applyBorder="1" applyAlignment="1" applyProtection="1">
      <alignment/>
      <protection/>
    </xf>
    <xf numFmtId="204" fontId="5" fillId="0" borderId="10" xfId="85" applyNumberFormat="1" applyFont="1" applyFill="1" applyBorder="1" applyAlignment="1" applyProtection="1">
      <alignment/>
      <protection/>
    </xf>
    <xf numFmtId="0" fontId="5" fillId="0" borderId="10" xfId="85" applyNumberFormat="1" applyFont="1" applyFill="1" applyBorder="1" applyAlignment="1" applyProtection="1">
      <alignment/>
      <protection/>
    </xf>
    <xf numFmtId="0" fontId="5" fillId="0" borderId="10" xfId="95" applyNumberFormat="1" applyFont="1" applyFill="1" applyBorder="1" applyAlignment="1" applyProtection="1">
      <alignment horizontal="center"/>
      <protection/>
    </xf>
    <xf numFmtId="0" fontId="5" fillId="0" borderId="10" xfId="95" applyNumberFormat="1" applyFont="1" applyFill="1" applyBorder="1" applyAlignment="1" applyProtection="1">
      <alignment/>
      <protection/>
    </xf>
    <xf numFmtId="204" fontId="5" fillId="0" borderId="10" xfId="95" applyNumberFormat="1" applyFont="1" applyFill="1" applyBorder="1" applyAlignment="1" applyProtection="1">
      <alignment/>
      <protection/>
    </xf>
    <xf numFmtId="0" fontId="5" fillId="0" borderId="10" xfId="95" applyNumberFormat="1" applyFont="1" applyFill="1" applyBorder="1" applyAlignment="1" applyProtection="1">
      <alignment/>
      <protection/>
    </xf>
    <xf numFmtId="0" fontId="5" fillId="0" borderId="10" xfId="100" applyNumberFormat="1" applyFont="1" applyFill="1" applyBorder="1" applyAlignment="1" applyProtection="1">
      <alignment horizontal="center"/>
      <protection/>
    </xf>
    <xf numFmtId="204" fontId="5" fillId="0" borderId="10" xfId="100" applyNumberFormat="1" applyFont="1" applyFill="1" applyBorder="1" applyAlignment="1" applyProtection="1">
      <alignment/>
      <protection/>
    </xf>
    <xf numFmtId="0" fontId="5" fillId="0" borderId="10" xfId="100" applyNumberFormat="1" applyFont="1" applyFill="1" applyBorder="1" applyAlignment="1" applyProtection="1">
      <alignment/>
      <protection/>
    </xf>
    <xf numFmtId="0" fontId="5" fillId="0" borderId="10" xfId="84" applyNumberFormat="1" applyFont="1" applyFill="1" applyBorder="1" applyAlignment="1" applyProtection="1">
      <alignment horizontal="center"/>
      <protection/>
    </xf>
    <xf numFmtId="204" fontId="5" fillId="0" borderId="10" xfId="84" applyNumberFormat="1" applyFont="1" applyFill="1" applyBorder="1" applyAlignment="1" applyProtection="1">
      <alignment/>
      <protection/>
    </xf>
    <xf numFmtId="0" fontId="5" fillId="0" borderId="10" xfId="84" applyNumberFormat="1" applyFont="1" applyFill="1" applyBorder="1" applyAlignment="1" applyProtection="1">
      <alignment/>
      <protection/>
    </xf>
    <xf numFmtId="194" fontId="63" fillId="0" borderId="28" xfId="71" applyFont="1" applyBorder="1" applyAlignment="1">
      <alignment/>
    </xf>
    <xf numFmtId="194" fontId="63" fillId="0" borderId="28" xfId="71" applyFont="1" applyBorder="1" applyAlignment="1">
      <alignment horizontal="center"/>
    </xf>
    <xf numFmtId="0" fontId="5" fillId="0" borderId="10" xfId="79" applyNumberFormat="1" applyFont="1" applyFill="1" applyBorder="1" applyAlignment="1" applyProtection="1">
      <alignment horizontal="center" vertical="center"/>
      <protection/>
    </xf>
    <xf numFmtId="0" fontId="5" fillId="0" borderId="10" xfId="79" applyNumberFormat="1" applyFont="1" applyFill="1" applyBorder="1" applyAlignment="1" applyProtection="1">
      <alignment horizontal="left" vertical="center" wrapText="1"/>
      <protection/>
    </xf>
    <xf numFmtId="0" fontId="5" fillId="0" borderId="10" xfId="79" applyNumberFormat="1" applyFont="1" applyFill="1" applyBorder="1" applyAlignment="1" applyProtection="1">
      <alignment vertical="center"/>
      <protection/>
    </xf>
    <xf numFmtId="204" fontId="62" fillId="0" borderId="10" xfId="82" applyNumberFormat="1" applyFont="1" applyBorder="1">
      <alignment/>
      <protection/>
    </xf>
    <xf numFmtId="0" fontId="62" fillId="0" borderId="10" xfId="82" applyFont="1" applyBorder="1">
      <alignment/>
      <protection/>
    </xf>
    <xf numFmtId="204" fontId="68" fillId="0" borderId="10" xfId="82" applyNumberFormat="1" applyFont="1" applyBorder="1">
      <alignment/>
      <protection/>
    </xf>
    <xf numFmtId="194" fontId="64" fillId="0" borderId="10" xfId="71" applyFont="1" applyBorder="1" applyAlignment="1">
      <alignment/>
    </xf>
    <xf numFmtId="194" fontId="63" fillId="0" borderId="0" xfId="71" applyFont="1" applyAlignment="1">
      <alignment horizontal="right"/>
    </xf>
    <xf numFmtId="194" fontId="63" fillId="0" borderId="0" xfId="71" applyFont="1" applyAlignment="1">
      <alignment/>
    </xf>
    <xf numFmtId="194" fontId="5" fillId="0" borderId="0" xfId="71" applyFont="1" applyAlignment="1">
      <alignment/>
    </xf>
    <xf numFmtId="0" fontId="72" fillId="0" borderId="0" xfId="82" applyFont="1">
      <alignment/>
      <protection/>
    </xf>
    <xf numFmtId="0" fontId="72" fillId="0" borderId="0" xfId="82" applyFont="1" applyAlignment="1">
      <alignment horizontal="center"/>
      <protection/>
    </xf>
    <xf numFmtId="204" fontId="72" fillId="0" borderId="0" xfId="82" applyNumberFormat="1" applyFont="1">
      <alignment/>
      <protection/>
    </xf>
    <xf numFmtId="204" fontId="73" fillId="0" borderId="0" xfId="71" applyNumberFormat="1" applyFont="1" applyAlignment="1">
      <alignment/>
    </xf>
    <xf numFmtId="194" fontId="72" fillId="0" borderId="0" xfId="71" applyFont="1" applyAlignment="1">
      <alignment/>
    </xf>
    <xf numFmtId="206" fontId="74" fillId="0" borderId="0" xfId="71" applyNumberFormat="1" applyFont="1" applyAlignment="1">
      <alignment/>
    </xf>
    <xf numFmtId="201" fontId="73" fillId="0" borderId="0" xfId="82" applyNumberFormat="1" applyFont="1" applyAlignment="1">
      <alignment/>
      <protection/>
    </xf>
    <xf numFmtId="0" fontId="72" fillId="0" borderId="0" xfId="82" applyFont="1" applyAlignment="1">
      <alignment/>
      <protection/>
    </xf>
    <xf numFmtId="207" fontId="72" fillId="0" borderId="0" xfId="82" applyNumberFormat="1" applyFont="1">
      <alignment/>
      <protection/>
    </xf>
    <xf numFmtId="201" fontId="72" fillId="0" borderId="0" xfId="71" applyNumberFormat="1" applyFont="1" applyAlignment="1">
      <alignment/>
    </xf>
    <xf numFmtId="208" fontId="73" fillId="0" borderId="10" xfId="82" applyNumberFormat="1" applyFont="1" applyBorder="1" applyAlignment="1">
      <alignment horizontal="center"/>
      <protection/>
    </xf>
    <xf numFmtId="208" fontId="14" fillId="0" borderId="10" xfId="82" applyNumberFormat="1" applyFont="1" applyBorder="1">
      <alignment/>
      <protection/>
    </xf>
    <xf numFmtId="0" fontId="72" fillId="0" borderId="10" xfId="82" applyFont="1" applyBorder="1">
      <alignment/>
      <protection/>
    </xf>
    <xf numFmtId="0" fontId="72" fillId="0" borderId="10" xfId="82" applyFont="1" applyBorder="1" applyAlignment="1">
      <alignment horizontal="center"/>
      <protection/>
    </xf>
    <xf numFmtId="0" fontId="14" fillId="0" borderId="10" xfId="82" applyFont="1" applyBorder="1">
      <alignment/>
      <protection/>
    </xf>
    <xf numFmtId="0" fontId="72" fillId="0" borderId="10" xfId="82" applyFont="1" applyBorder="1" applyAlignment="1">
      <alignment horizontal="left"/>
      <protection/>
    </xf>
    <xf numFmtId="208" fontId="14" fillId="0" borderId="10" xfId="82" applyNumberFormat="1" applyFont="1" applyBorder="1" applyAlignment="1">
      <alignment horizontal="right"/>
      <protection/>
    </xf>
    <xf numFmtId="0" fontId="20" fillId="0" borderId="0" xfId="82" applyFont="1" applyBorder="1" applyAlignment="1">
      <alignment horizontal="centerContinuous" vertical="center" wrapText="1"/>
      <protection/>
    </xf>
    <xf numFmtId="0" fontId="23" fillId="0" borderId="0" xfId="82" applyFont="1">
      <alignment/>
      <protection/>
    </xf>
    <xf numFmtId="0" fontId="23" fillId="0" borderId="0" xfId="82" applyFont="1" applyAlignment="1">
      <alignment horizontal="center"/>
      <protection/>
    </xf>
    <xf numFmtId="203" fontId="23" fillId="0" borderId="0" xfId="82" applyNumberFormat="1" applyFont="1">
      <alignment/>
      <protection/>
    </xf>
    <xf numFmtId="0" fontId="23" fillId="0" borderId="40" xfId="82" applyFont="1" applyBorder="1" applyAlignment="1">
      <alignment horizontal="center"/>
      <protection/>
    </xf>
    <xf numFmtId="0" fontId="23" fillId="0" borderId="32" xfId="82" applyFont="1" applyBorder="1">
      <alignment/>
      <protection/>
    </xf>
    <xf numFmtId="0" fontId="23" fillId="0" borderId="31" xfId="82" applyFont="1" applyBorder="1" applyAlignment="1">
      <alignment horizontal="center"/>
      <protection/>
    </xf>
    <xf numFmtId="203" fontId="23" fillId="0" borderId="41" xfId="82" applyNumberFormat="1" applyFont="1" applyBorder="1">
      <alignment/>
      <protection/>
    </xf>
    <xf numFmtId="203" fontId="23" fillId="0" borderId="10" xfId="82" applyNumberFormat="1" applyFont="1" applyBorder="1" applyAlignment="1">
      <alignment horizontal="center"/>
      <protection/>
    </xf>
    <xf numFmtId="0" fontId="23" fillId="0" borderId="42" xfId="82" applyFont="1" applyBorder="1" applyAlignment="1">
      <alignment horizontal="center"/>
      <protection/>
    </xf>
    <xf numFmtId="0" fontId="23" fillId="0" borderId="11" xfId="82" applyFont="1" applyBorder="1">
      <alignment/>
      <protection/>
    </xf>
    <xf numFmtId="0" fontId="23" fillId="0" borderId="10" xfId="82" applyFont="1" applyBorder="1" applyAlignment="1">
      <alignment horizontal="center"/>
      <protection/>
    </xf>
    <xf numFmtId="203" fontId="23" fillId="0" borderId="33" xfId="82" applyNumberFormat="1" applyFont="1" applyBorder="1">
      <alignment/>
      <protection/>
    </xf>
    <xf numFmtId="203" fontId="23" fillId="0" borderId="10" xfId="82" applyNumberFormat="1" applyFont="1" applyBorder="1" applyAlignment="1">
      <alignment horizontal="center" vertical="center"/>
      <protection/>
    </xf>
    <xf numFmtId="0" fontId="23" fillId="0" borderId="43" xfId="82" applyFont="1" applyBorder="1" applyAlignment="1">
      <alignment horizontal="center"/>
      <protection/>
    </xf>
    <xf numFmtId="0" fontId="23" fillId="0" borderId="29" xfId="82" applyFont="1" applyBorder="1">
      <alignment/>
      <protection/>
    </xf>
    <xf numFmtId="0" fontId="23" fillId="0" borderId="28" xfId="82" applyFont="1" applyBorder="1" applyAlignment="1">
      <alignment horizontal="center"/>
      <protection/>
    </xf>
    <xf numFmtId="203" fontId="23" fillId="0" borderId="21" xfId="82" applyNumberFormat="1" applyFont="1" applyBorder="1">
      <alignment/>
      <protection/>
    </xf>
    <xf numFmtId="203" fontId="23" fillId="0" borderId="28" xfId="82" applyNumberFormat="1" applyFont="1" applyBorder="1" applyAlignment="1">
      <alignment horizontal="center"/>
      <protection/>
    </xf>
    <xf numFmtId="0" fontId="20" fillId="0" borderId="26" xfId="82" applyFont="1" applyBorder="1" applyAlignment="1">
      <alignment horizontal="centerContinuous"/>
      <protection/>
    </xf>
    <xf numFmtId="0" fontId="20" fillId="0" borderId="38" xfId="82" applyFont="1" applyBorder="1" applyAlignment="1">
      <alignment horizontal="centerContinuous"/>
      <protection/>
    </xf>
    <xf numFmtId="0" fontId="20" fillId="0" borderId="34" xfId="82" applyFont="1" applyBorder="1" applyAlignment="1">
      <alignment horizontal="centerContinuous"/>
      <protection/>
    </xf>
    <xf numFmtId="203" fontId="20" fillId="0" borderId="17" xfId="82" applyNumberFormat="1" applyFont="1" applyBorder="1" applyAlignment="1">
      <alignment horizontal="right"/>
      <protection/>
    </xf>
    <xf numFmtId="203" fontId="20" fillId="0" borderId="17" xfId="82" applyNumberFormat="1" applyFont="1" applyBorder="1" applyAlignment="1">
      <alignment horizontal="center"/>
      <protection/>
    </xf>
    <xf numFmtId="0" fontId="7" fillId="0" borderId="44" xfId="82" applyFont="1" applyBorder="1" applyAlignment="1">
      <alignment horizontal="center"/>
      <protection/>
    </xf>
    <xf numFmtId="0" fontId="7" fillId="0" borderId="45" xfId="82" applyFont="1" applyFill="1" applyBorder="1" applyAlignment="1">
      <alignment horizontal="centerContinuous"/>
      <protection/>
    </xf>
    <xf numFmtId="0" fontId="7" fillId="0" borderId="34" xfId="82" applyFont="1" applyFill="1" applyBorder="1" applyAlignment="1">
      <alignment horizontal="centerContinuous"/>
      <protection/>
    </xf>
    <xf numFmtId="203" fontId="20" fillId="0" borderId="17" xfId="82" applyNumberFormat="1" applyFont="1" applyFill="1" applyBorder="1" applyAlignment="1">
      <alignment horizontal="right"/>
      <protection/>
    </xf>
    <xf numFmtId="0" fontId="27" fillId="0" borderId="26" xfId="82" applyFont="1" applyFill="1" applyBorder="1" applyAlignment="1">
      <alignment horizontal="centerContinuous"/>
      <protection/>
    </xf>
    <xf numFmtId="0" fontId="27" fillId="0" borderId="38" xfId="82" applyFont="1" applyFill="1" applyBorder="1" applyAlignment="1">
      <alignment horizontal="centerContinuous"/>
      <protection/>
    </xf>
    <xf numFmtId="0" fontId="27" fillId="0" borderId="34" xfId="82" applyFont="1" applyFill="1" applyBorder="1" applyAlignment="1">
      <alignment horizontal="centerContinuous"/>
      <protection/>
    </xf>
    <xf numFmtId="203" fontId="20" fillId="0" borderId="15" xfId="82" applyNumberFormat="1" applyFont="1" applyFill="1" applyBorder="1" applyAlignment="1">
      <alignment horizontal="right"/>
      <protection/>
    </xf>
    <xf numFmtId="203" fontId="20" fillId="0" borderId="15" xfId="82" applyNumberFormat="1" applyFont="1" applyBorder="1" applyAlignment="1">
      <alignment horizontal="center"/>
      <protection/>
    </xf>
    <xf numFmtId="0" fontId="9" fillId="0" borderId="0" xfId="82" applyFont="1" applyBorder="1" applyAlignment="1">
      <alignment horizontal="center"/>
      <protection/>
    </xf>
    <xf numFmtId="0" fontId="0" fillId="0" borderId="0" xfId="75">
      <alignment/>
      <protection/>
    </xf>
    <xf numFmtId="0" fontId="9" fillId="0" borderId="0" xfId="82" applyFont="1" applyBorder="1" applyAlignment="1">
      <alignment horizontal="right"/>
      <protection/>
    </xf>
    <xf numFmtId="0" fontId="5" fillId="0" borderId="14" xfId="82" applyFont="1" applyFill="1" applyBorder="1" applyAlignment="1">
      <alignment horizontal="center" vertical="top"/>
      <protection/>
    </xf>
    <xf numFmtId="203" fontId="3" fillId="0" borderId="14" xfId="110" applyNumberFormat="1" applyFont="1" applyFill="1" applyBorder="1" applyAlignment="1" quotePrefix="1">
      <alignment horizontal="right" wrapText="1"/>
      <protection/>
    </xf>
    <xf numFmtId="203" fontId="3" fillId="0" borderId="18" xfId="63" applyNumberFormat="1" applyFont="1" applyFill="1" applyBorder="1" applyAlignment="1">
      <alignment horizontal="right" wrapText="1"/>
    </xf>
    <xf numFmtId="0" fontId="5" fillId="0" borderId="14" xfId="82" applyFont="1" applyFill="1" applyBorder="1" applyAlignment="1">
      <alignment horizontal="center" vertical="center"/>
      <protection/>
    </xf>
    <xf numFmtId="0" fontId="3" fillId="0" borderId="0" xfId="113" applyFont="1" applyFill="1" applyBorder="1" applyAlignment="1">
      <alignment wrapText="1"/>
      <protection/>
    </xf>
    <xf numFmtId="0" fontId="3" fillId="0" borderId="18" xfId="113" applyFont="1" applyFill="1" applyBorder="1" applyAlignment="1">
      <alignment horizontal="center" wrapText="1"/>
      <protection/>
    </xf>
    <xf numFmtId="203" fontId="3" fillId="0" borderId="14" xfId="114" applyNumberFormat="1" applyFont="1" applyFill="1" applyBorder="1" applyAlignment="1">
      <alignment horizontal="right" wrapText="1"/>
      <protection/>
    </xf>
    <xf numFmtId="203" fontId="3" fillId="0" borderId="14" xfId="63" applyNumberFormat="1" applyFont="1" applyFill="1" applyBorder="1" applyAlignment="1">
      <alignment horizontal="right" wrapText="1"/>
    </xf>
    <xf numFmtId="0" fontId="5" fillId="0" borderId="22" xfId="82" applyFont="1" applyFill="1" applyBorder="1" applyAlignment="1">
      <alignment horizontal="center"/>
      <protection/>
    </xf>
    <xf numFmtId="203" fontId="3" fillId="0" borderId="22" xfId="110" applyNumberFormat="1" applyFont="1" applyFill="1" applyBorder="1" applyAlignment="1" quotePrefix="1">
      <alignment horizontal="right" wrapText="1"/>
      <protection/>
    </xf>
    <xf numFmtId="203" fontId="5" fillId="0" borderId="19" xfId="63" applyNumberFormat="1" applyFont="1" applyFill="1" applyBorder="1" applyAlignment="1">
      <alignment horizontal="right"/>
    </xf>
    <xf numFmtId="0" fontId="5" fillId="0" borderId="22" xfId="82" applyFont="1" applyFill="1" applyBorder="1" applyAlignment="1">
      <alignment horizontal="center" vertical="center"/>
      <protection/>
    </xf>
    <xf numFmtId="0" fontId="63" fillId="0" borderId="19" xfId="82" applyFont="1" applyBorder="1" applyAlignment="1">
      <alignment horizontal="center" vertical="center"/>
      <protection/>
    </xf>
    <xf numFmtId="203" fontId="3" fillId="0" borderId="22" xfId="113" applyNumberFormat="1" applyFont="1" applyFill="1" applyBorder="1" applyAlignment="1">
      <alignment horizontal="right" wrapText="1"/>
      <protection/>
    </xf>
    <xf numFmtId="203" fontId="3" fillId="0" borderId="22" xfId="63" applyNumberFormat="1" applyFont="1" applyFill="1" applyBorder="1" applyAlignment="1">
      <alignment horizontal="right" wrapText="1"/>
    </xf>
    <xf numFmtId="203" fontId="3" fillId="0" borderId="22" xfId="112" applyNumberFormat="1" applyFont="1" applyFill="1" applyBorder="1" applyAlignment="1">
      <alignment horizontal="right" wrapText="1"/>
      <protection/>
    </xf>
    <xf numFmtId="203" fontId="3" fillId="0" borderId="22" xfId="108" applyNumberFormat="1" applyFont="1" applyFill="1" applyBorder="1" applyAlignment="1">
      <alignment horizontal="right" wrapText="1"/>
      <protection/>
    </xf>
    <xf numFmtId="0" fontId="63" fillId="0" borderId="22" xfId="82" applyFont="1" applyBorder="1" applyAlignment="1">
      <alignment horizontal="center"/>
      <protection/>
    </xf>
    <xf numFmtId="203" fontId="3" fillId="0" borderId="22" xfId="111" applyNumberFormat="1" applyFont="1" applyFill="1" applyBorder="1" applyAlignment="1" quotePrefix="1">
      <alignment horizontal="right" wrapText="1"/>
      <protection/>
    </xf>
    <xf numFmtId="203" fontId="3" fillId="0" borderId="22" xfId="111" applyNumberFormat="1" applyFont="1" applyFill="1" applyBorder="1" applyAlignment="1">
      <alignment horizontal="right" wrapText="1"/>
      <protection/>
    </xf>
    <xf numFmtId="0" fontId="3" fillId="0" borderId="27" xfId="103" applyFont="1" applyFill="1" applyBorder="1" applyAlignment="1">
      <alignment horizontal="center" wrapText="1"/>
      <protection/>
    </xf>
    <xf numFmtId="203" fontId="3" fillId="0" borderId="15" xfId="103" applyNumberFormat="1" applyFont="1" applyFill="1" applyBorder="1" applyAlignment="1">
      <alignment horizontal="right" wrapText="1"/>
      <protection/>
    </xf>
    <xf numFmtId="203" fontId="63" fillId="0" borderId="16" xfId="63" applyNumberFormat="1" applyFont="1" applyBorder="1" applyAlignment="1">
      <alignment horizontal="right"/>
    </xf>
    <xf numFmtId="0" fontId="63" fillId="0" borderId="15" xfId="82" applyFont="1" applyBorder="1" applyAlignment="1">
      <alignment vertical="center"/>
      <protection/>
    </xf>
    <xf numFmtId="0" fontId="67" fillId="0" borderId="27" xfId="82" applyFont="1" applyBorder="1">
      <alignment/>
      <protection/>
    </xf>
    <xf numFmtId="0" fontId="63" fillId="0" borderId="15" xfId="82" applyFont="1" applyBorder="1" applyAlignment="1">
      <alignment horizontal="center"/>
      <protection/>
    </xf>
    <xf numFmtId="203" fontId="63" fillId="0" borderId="15" xfId="82" applyNumberFormat="1" applyFont="1" applyBorder="1">
      <alignment/>
      <protection/>
    </xf>
    <xf numFmtId="203" fontId="64" fillId="35" borderId="25" xfId="82" applyNumberFormat="1" applyFont="1" applyFill="1" applyBorder="1" applyAlignment="1">
      <alignment horizontal="right"/>
      <protection/>
    </xf>
    <xf numFmtId="203" fontId="10" fillId="35" borderId="15" xfId="82" applyNumberFormat="1" applyFont="1" applyFill="1" applyBorder="1" applyAlignment="1">
      <alignment horizontal="right"/>
      <protection/>
    </xf>
    <xf numFmtId="203" fontId="64" fillId="35" borderId="25" xfId="82" applyNumberFormat="1" applyFont="1" applyFill="1" applyBorder="1" applyAlignment="1">
      <alignment horizontal="center"/>
      <protection/>
    </xf>
    <xf numFmtId="203" fontId="64" fillId="35" borderId="15" xfId="82" applyNumberFormat="1" applyFont="1" applyFill="1" applyBorder="1" applyAlignment="1">
      <alignment horizontal="right"/>
      <protection/>
    </xf>
    <xf numFmtId="0" fontId="64" fillId="0" borderId="19" xfId="82" applyFont="1" applyBorder="1" applyAlignment="1">
      <alignment horizontal="center"/>
      <protection/>
    </xf>
    <xf numFmtId="203" fontId="64" fillId="0" borderId="34" xfId="82" applyNumberFormat="1" applyFont="1" applyBorder="1" applyAlignment="1">
      <alignment horizontal="right"/>
      <protection/>
    </xf>
    <xf numFmtId="203" fontId="64" fillId="0" borderId="15" xfId="82" applyNumberFormat="1" applyFont="1" applyBorder="1" applyAlignment="1">
      <alignment horizontal="right"/>
      <protection/>
    </xf>
    <xf numFmtId="0" fontId="64" fillId="0" borderId="18" xfId="82" applyFont="1" applyBorder="1" applyAlignment="1">
      <alignment horizontal="center"/>
      <protection/>
    </xf>
    <xf numFmtId="203" fontId="64" fillId="0" borderId="34" xfId="82" applyNumberFormat="1" applyFont="1" applyBorder="1" applyAlignment="1">
      <alignment horizontal="center"/>
      <protection/>
    </xf>
    <xf numFmtId="203" fontId="10" fillId="0" borderId="46" xfId="63" applyNumberFormat="1" applyFont="1" applyFill="1" applyBorder="1" applyAlignment="1">
      <alignment/>
    </xf>
    <xf numFmtId="0" fontId="64" fillId="35" borderId="25" xfId="82" applyFont="1" applyFill="1" applyBorder="1" applyAlignment="1">
      <alignment horizontal="center"/>
      <protection/>
    </xf>
    <xf numFmtId="203" fontId="10" fillId="35" borderId="16" xfId="82" applyNumberFormat="1" applyFont="1" applyFill="1" applyBorder="1" applyAlignment="1">
      <alignment horizontal="right"/>
      <protection/>
    </xf>
    <xf numFmtId="0" fontId="64" fillId="35" borderId="26" xfId="82" applyFont="1" applyFill="1" applyBorder="1">
      <alignment/>
      <protection/>
    </xf>
    <xf numFmtId="0" fontId="75" fillId="35" borderId="27" xfId="82" applyFont="1" applyFill="1" applyBorder="1" applyAlignment="1">
      <alignment horizontal="center"/>
      <protection/>
    </xf>
    <xf numFmtId="203" fontId="64" fillId="35" borderId="34" xfId="82" applyNumberFormat="1" applyFont="1" applyFill="1" applyBorder="1" applyAlignment="1">
      <alignment horizontal="center"/>
      <protection/>
    </xf>
    <xf numFmtId="203" fontId="6" fillId="35" borderId="17" xfId="63" applyNumberFormat="1" applyFont="1" applyFill="1" applyBorder="1" applyAlignment="1">
      <alignment/>
    </xf>
    <xf numFmtId="0" fontId="73" fillId="43" borderId="10" xfId="82" applyFont="1" applyFill="1" applyBorder="1" applyAlignment="1">
      <alignment horizontal="center" vertical="center"/>
      <protection/>
    </xf>
    <xf numFmtId="0" fontId="7" fillId="43" borderId="26" xfId="82" applyFont="1" applyFill="1" applyBorder="1" applyAlignment="1">
      <alignment horizontal="center"/>
      <protection/>
    </xf>
    <xf numFmtId="0" fontId="7" fillId="43" borderId="17" xfId="82" applyFont="1" applyFill="1" applyBorder="1" applyAlignment="1">
      <alignment horizontal="center" vertical="center"/>
      <protection/>
    </xf>
    <xf numFmtId="203" fontId="7" fillId="43" borderId="34" xfId="82" applyNumberFormat="1" applyFont="1" applyFill="1" applyBorder="1" applyAlignment="1">
      <alignment horizontal="center" vertical="center"/>
      <protection/>
    </xf>
    <xf numFmtId="203" fontId="7" fillId="43" borderId="14" xfId="64" applyNumberFormat="1" applyFont="1" applyFill="1" applyBorder="1" applyAlignment="1">
      <alignment horizontal="center" vertical="center"/>
    </xf>
    <xf numFmtId="0" fontId="5" fillId="43" borderId="14" xfId="82" applyFont="1" applyFill="1" applyBorder="1" applyAlignment="1">
      <alignment horizontal="center" vertical="center"/>
      <protection/>
    </xf>
    <xf numFmtId="0" fontId="5" fillId="43" borderId="15" xfId="82" applyFont="1" applyFill="1" applyBorder="1" applyAlignment="1">
      <alignment horizontal="center" vertical="center"/>
      <protection/>
    </xf>
    <xf numFmtId="0" fontId="5" fillId="43" borderId="16" xfId="82" applyFont="1" applyFill="1" applyBorder="1" applyAlignment="1">
      <alignment horizontal="center"/>
      <protection/>
    </xf>
    <xf numFmtId="0" fontId="5" fillId="43" borderId="17" xfId="82" applyFont="1" applyFill="1" applyBorder="1" applyAlignment="1">
      <alignment horizontal="center"/>
      <protection/>
    </xf>
    <xf numFmtId="203" fontId="5" fillId="43" borderId="17" xfId="82" applyNumberFormat="1" applyFont="1" applyFill="1" applyBorder="1" applyAlignment="1">
      <alignment horizontal="center"/>
      <protection/>
    </xf>
    <xf numFmtId="0" fontId="19" fillId="43" borderId="17" xfId="82" applyFont="1" applyFill="1" applyBorder="1" applyAlignment="1">
      <alignment horizontal="center"/>
      <protection/>
    </xf>
    <xf numFmtId="0" fontId="5" fillId="43" borderId="22" xfId="82" applyFont="1" applyFill="1" applyBorder="1" applyAlignment="1">
      <alignment horizontal="center" vertical="center"/>
      <protection/>
    </xf>
    <xf numFmtId="0" fontId="5" fillId="43" borderId="14" xfId="82" applyFont="1" applyFill="1" applyBorder="1" applyAlignment="1">
      <alignment horizontal="center"/>
      <protection/>
    </xf>
    <xf numFmtId="203" fontId="5" fillId="43" borderId="14" xfId="82" applyNumberFormat="1" applyFont="1" applyFill="1" applyBorder="1" applyAlignment="1">
      <alignment horizontal="center"/>
      <protection/>
    </xf>
    <xf numFmtId="0" fontId="19" fillId="43" borderId="14" xfId="82" applyFont="1" applyFill="1" applyBorder="1" applyAlignment="1">
      <alignment horizontal="center"/>
      <protection/>
    </xf>
    <xf numFmtId="0" fontId="64" fillId="0" borderId="0" xfId="0" applyFont="1" applyAlignment="1">
      <alignment horizontal="center"/>
    </xf>
    <xf numFmtId="0" fontId="64" fillId="0" borderId="10" xfId="0" applyFont="1" applyBorder="1" applyAlignment="1">
      <alignment horizontal="center"/>
    </xf>
    <xf numFmtId="0" fontId="64" fillId="22" borderId="10" xfId="0" applyFont="1" applyFill="1" applyBorder="1" applyAlignment="1">
      <alignment horizontal="center"/>
    </xf>
    <xf numFmtId="0" fontId="72" fillId="0" borderId="11" xfId="0" applyFont="1" applyBorder="1" applyAlignment="1">
      <alignment horizontal="center" vertical="center"/>
    </xf>
    <xf numFmtId="0" fontId="72" fillId="0" borderId="33" xfId="0" applyFont="1" applyBorder="1" applyAlignment="1">
      <alignment horizontal="center" vertical="center"/>
    </xf>
    <xf numFmtId="0" fontId="72" fillId="0" borderId="12" xfId="0" applyFont="1" applyBorder="1" applyAlignment="1">
      <alignment horizontal="center" vertical="center"/>
    </xf>
    <xf numFmtId="0" fontId="64" fillId="0" borderId="0" xfId="82" applyFont="1" applyAlignment="1">
      <alignment horizontal="center"/>
      <protection/>
    </xf>
    <xf numFmtId="0" fontId="64" fillId="0" borderId="10" xfId="82" applyFont="1" applyBorder="1" applyAlignment="1">
      <alignment horizontal="center"/>
      <protection/>
    </xf>
    <xf numFmtId="0" fontId="72" fillId="0" borderId="11" xfId="82" applyFont="1" applyBorder="1" applyAlignment="1">
      <alignment horizontal="center" vertical="center"/>
      <protection/>
    </xf>
    <xf numFmtId="0" fontId="72" fillId="0" borderId="33" xfId="82" applyFont="1" applyBorder="1" applyAlignment="1">
      <alignment horizontal="center" vertical="center"/>
      <protection/>
    </xf>
    <xf numFmtId="0" fontId="72" fillId="0" borderId="12" xfId="82" applyFont="1" applyBorder="1" applyAlignment="1">
      <alignment horizontal="center" vertical="center"/>
      <protection/>
    </xf>
    <xf numFmtId="0" fontId="9" fillId="0" borderId="10" xfId="102" applyNumberFormat="1" applyFont="1" applyFill="1" applyBorder="1" applyAlignment="1" applyProtection="1">
      <alignment horizontal="center"/>
      <protection/>
    </xf>
    <xf numFmtId="0" fontId="21" fillId="0" borderId="10" xfId="73" applyNumberFormat="1" applyFont="1" applyFill="1" applyBorder="1" applyAlignment="1" applyProtection="1">
      <alignment horizontal="center"/>
      <protection/>
    </xf>
    <xf numFmtId="0" fontId="7" fillId="0" borderId="0" xfId="82" applyFont="1" applyBorder="1" applyAlignment="1">
      <alignment horizontal="center" vertical="center"/>
      <protection/>
    </xf>
    <xf numFmtId="0" fontId="7" fillId="0" borderId="0" xfId="104" applyFont="1" applyFill="1" applyBorder="1" applyAlignment="1">
      <alignment horizontal="center" vertical="center"/>
      <protection/>
    </xf>
    <xf numFmtId="0" fontId="19" fillId="0" borderId="11" xfId="92" applyNumberFormat="1" applyFont="1" applyFill="1" applyBorder="1" applyAlignment="1" applyProtection="1">
      <alignment horizontal="center"/>
      <protection/>
    </xf>
    <xf numFmtId="0" fontId="19" fillId="0" borderId="12" xfId="92" applyNumberFormat="1" applyFont="1" applyFill="1" applyBorder="1" applyAlignment="1" applyProtection="1">
      <alignment horizontal="center"/>
      <protection/>
    </xf>
    <xf numFmtId="0" fontId="9" fillId="0" borderId="10" xfId="0" applyNumberFormat="1" applyFont="1" applyFill="1" applyBorder="1" applyAlignment="1" applyProtection="1">
      <alignment horizontal="center"/>
      <protection/>
    </xf>
    <xf numFmtId="0" fontId="9" fillId="0" borderId="10" xfId="81" applyNumberFormat="1" applyFont="1" applyFill="1" applyBorder="1" applyAlignment="1" applyProtection="1">
      <alignment horizontal="center"/>
      <protection/>
    </xf>
    <xf numFmtId="0" fontId="10" fillId="0" borderId="10" xfId="0" applyNumberFormat="1" applyFont="1" applyFill="1" applyBorder="1" applyAlignment="1" applyProtection="1">
      <alignment horizontal="center"/>
      <protection/>
    </xf>
    <xf numFmtId="0" fontId="10" fillId="0" borderId="10" xfId="0" applyNumberFormat="1" applyFont="1" applyFill="1" applyBorder="1" applyAlignment="1" applyProtection="1">
      <alignment horizontal="center"/>
      <protection/>
    </xf>
    <xf numFmtId="0" fontId="10" fillId="0" borderId="10" xfId="92" applyFont="1" applyBorder="1" applyAlignment="1">
      <alignment horizontal="center"/>
      <protection/>
    </xf>
    <xf numFmtId="0" fontId="10" fillId="0" borderId="10" xfId="92" applyNumberFormat="1" applyFont="1" applyFill="1" applyBorder="1" applyAlignment="1" applyProtection="1">
      <alignment horizontal="center"/>
      <protection/>
    </xf>
    <xf numFmtId="0" fontId="7" fillId="0" borderId="11" xfId="103" applyFont="1" applyFill="1" applyBorder="1" applyAlignment="1">
      <alignment horizontal="center" wrapText="1"/>
      <protection/>
    </xf>
    <xf numFmtId="0" fontId="7" fillId="0" borderId="12" xfId="103" applyFont="1" applyFill="1" applyBorder="1" applyAlignment="1">
      <alignment horizontal="center" wrapText="1"/>
      <protection/>
    </xf>
    <xf numFmtId="0" fontId="9" fillId="0" borderId="11" xfId="81" applyNumberFormat="1" applyFont="1" applyFill="1" applyBorder="1" applyAlignment="1" applyProtection="1">
      <alignment horizontal="center"/>
      <protection/>
    </xf>
    <xf numFmtId="0" fontId="9" fillId="0" borderId="12" xfId="81" applyNumberFormat="1" applyFont="1" applyFill="1" applyBorder="1" applyAlignment="1" applyProtection="1">
      <alignment horizontal="center"/>
      <protection/>
    </xf>
    <xf numFmtId="0" fontId="7" fillId="0" borderId="0" xfId="82" applyFont="1" applyBorder="1" applyAlignment="1">
      <alignment horizontal="center" vertical="center"/>
      <protection/>
    </xf>
    <xf numFmtId="0" fontId="7" fillId="0" borderId="0" xfId="104" applyFont="1" applyFill="1" applyBorder="1" applyAlignment="1">
      <alignment horizontal="center" vertical="center"/>
      <protection/>
    </xf>
    <xf numFmtId="0" fontId="9" fillId="0" borderId="0" xfId="82" applyFont="1" applyFill="1" applyAlignment="1">
      <alignment horizontal="center"/>
      <protection/>
    </xf>
    <xf numFmtId="0" fontId="9" fillId="0" borderId="0" xfId="82" applyFont="1" applyFill="1" applyBorder="1" applyAlignment="1">
      <alignment horizontal="center"/>
      <protection/>
    </xf>
    <xf numFmtId="0" fontId="10" fillId="35" borderId="17" xfId="82" applyFont="1" applyFill="1" applyBorder="1" applyAlignment="1">
      <alignment horizontal="center"/>
      <protection/>
    </xf>
    <xf numFmtId="0" fontId="64" fillId="35" borderId="26" xfId="82" applyFont="1" applyFill="1" applyBorder="1" applyAlignment="1">
      <alignment horizontal="center"/>
      <protection/>
    </xf>
    <xf numFmtId="0" fontId="64" fillId="35" borderId="38" xfId="82" applyFont="1" applyFill="1" applyBorder="1" applyAlignment="1">
      <alignment horizontal="center"/>
      <protection/>
    </xf>
    <xf numFmtId="0" fontId="64" fillId="35" borderId="34" xfId="82" applyFont="1" applyFill="1" applyBorder="1" applyAlignment="1">
      <alignment horizontal="center"/>
      <protection/>
    </xf>
    <xf numFmtId="0" fontId="64" fillId="35" borderId="27" xfId="82" applyFont="1" applyFill="1" applyBorder="1" applyAlignment="1">
      <alignment horizontal="center"/>
      <protection/>
    </xf>
    <xf numFmtId="0" fontId="10" fillId="0" borderId="0" xfId="82" applyFont="1" applyFill="1" applyBorder="1" applyAlignment="1">
      <alignment horizontal="center"/>
      <protection/>
    </xf>
    <xf numFmtId="0" fontId="10" fillId="0" borderId="0" xfId="82" applyFont="1" applyFill="1" applyAlignment="1">
      <alignment horizontal="center"/>
      <protection/>
    </xf>
    <xf numFmtId="0" fontId="5" fillId="35" borderId="17" xfId="82" applyFont="1" applyFill="1" applyBorder="1" applyAlignment="1">
      <alignment horizontal="center"/>
      <protection/>
    </xf>
    <xf numFmtId="0" fontId="73" fillId="0" borderId="0" xfId="82" applyFont="1" applyAlignment="1">
      <alignment horizontal="center"/>
      <protection/>
    </xf>
    <xf numFmtId="0" fontId="73" fillId="0" borderId="10" xfId="82" applyFont="1" applyBorder="1" applyAlignment="1">
      <alignment horizontal="center"/>
      <protection/>
    </xf>
    <xf numFmtId="0" fontId="9" fillId="0" borderId="0" xfId="82" applyFont="1" applyBorder="1" applyAlignment="1">
      <alignment horizontal="center"/>
      <protection/>
    </xf>
    <xf numFmtId="0" fontId="5" fillId="43" borderId="17" xfId="82" applyFont="1" applyFill="1" applyBorder="1" applyAlignment="1">
      <alignment horizontal="center"/>
      <protection/>
    </xf>
    <xf numFmtId="0" fontId="64" fillId="35" borderId="35" xfId="82" applyFont="1" applyFill="1" applyBorder="1" applyAlignment="1">
      <alignment horizontal="center"/>
      <protection/>
    </xf>
    <xf numFmtId="0" fontId="64" fillId="35" borderId="20" xfId="82" applyFont="1" applyFill="1" applyBorder="1" applyAlignment="1">
      <alignment horizontal="center"/>
      <protection/>
    </xf>
    <xf numFmtId="0" fontId="64" fillId="35" borderId="16" xfId="82" applyFont="1" applyFill="1" applyBorder="1" applyAlignment="1">
      <alignment horizontal="center"/>
      <protection/>
    </xf>
    <xf numFmtId="0" fontId="64" fillId="35" borderId="0" xfId="82" applyFont="1" applyFill="1" applyBorder="1" applyAlignment="1">
      <alignment horizontal="center"/>
      <protection/>
    </xf>
    <xf numFmtId="0" fontId="64" fillId="35" borderId="23" xfId="82" applyFont="1" applyFill="1" applyBorder="1" applyAlignment="1">
      <alignment horizontal="center"/>
      <protection/>
    </xf>
    <xf numFmtId="0" fontId="64" fillId="0" borderId="26" xfId="82" applyFont="1" applyBorder="1" applyAlignment="1">
      <alignment horizontal="center"/>
      <protection/>
    </xf>
    <xf numFmtId="0" fontId="64" fillId="0" borderId="34" xfId="82" applyFont="1" applyBorder="1" applyAlignment="1">
      <alignment horizontal="center"/>
      <protection/>
    </xf>
    <xf numFmtId="0" fontId="64" fillId="0" borderId="0" xfId="82" applyFont="1" applyAlignment="1">
      <alignment horizontal="center" vertical="center"/>
      <protection/>
    </xf>
    <xf numFmtId="49" fontId="69" fillId="0" borderId="22" xfId="0" applyNumberFormat="1" applyFont="1" applyBorder="1" applyAlignment="1" quotePrefix="1">
      <alignment horizontal="center" wrapText="1"/>
    </xf>
    <xf numFmtId="0" fontId="69" fillId="0" borderId="22" xfId="0" applyFont="1" applyBorder="1" applyAlignment="1" quotePrefix="1">
      <alignment horizontal="center" wrapText="1"/>
    </xf>
  </cellXfs>
  <cellStyles count="10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  <cellStyle name="เครื่องหมายจุลภาค 2" xfId="62"/>
    <cellStyle name="เครื่องหมายจุลภาค 2 2" xfId="63"/>
    <cellStyle name="เครื่องหมายจุลภาค 2 2 2" xfId="64"/>
    <cellStyle name="เครื่องหมายจุลภาค 2 3" xfId="65"/>
    <cellStyle name="เครื่องหมายจุลภาค 2 4" xfId="66"/>
    <cellStyle name="เครื่องหมายจุลภาค 2 5" xfId="67"/>
    <cellStyle name="เครื่องหมายจุลภาค 3" xfId="68"/>
    <cellStyle name="เครื่องหมายจุลภาค 3 2" xfId="69"/>
    <cellStyle name="เครื่องหมายจุลภาค 4" xfId="70"/>
    <cellStyle name="จุลภาค 2" xfId="71"/>
    <cellStyle name="ปกติ 10" xfId="72"/>
    <cellStyle name="ปกติ 11" xfId="73"/>
    <cellStyle name="ปกติ 12" xfId="74"/>
    <cellStyle name="ปกติ 13" xfId="75"/>
    <cellStyle name="ปกติ 14" xfId="76"/>
    <cellStyle name="ปกติ 15" xfId="77"/>
    <cellStyle name="ปกติ 16" xfId="78"/>
    <cellStyle name="ปกติ 17" xfId="79"/>
    <cellStyle name="ปกติ 18" xfId="80"/>
    <cellStyle name="ปกติ 2" xfId="81"/>
    <cellStyle name="ปกติ 2 2" xfId="82"/>
    <cellStyle name="ปกติ 2 3" xfId="83"/>
    <cellStyle name="ปกติ 20" xfId="84"/>
    <cellStyle name="ปกติ 21" xfId="85"/>
    <cellStyle name="ปกติ 22" xfId="86"/>
    <cellStyle name="ปกติ 23" xfId="87"/>
    <cellStyle name="ปกติ 24" xfId="88"/>
    <cellStyle name="ปกติ 25" xfId="89"/>
    <cellStyle name="ปกติ 27" xfId="90"/>
    <cellStyle name="ปกติ 28" xfId="91"/>
    <cellStyle name="ปกติ 3" xfId="92"/>
    <cellStyle name="ปกติ 30" xfId="93"/>
    <cellStyle name="ปกติ 32" xfId="94"/>
    <cellStyle name="ปกติ 33" xfId="95"/>
    <cellStyle name="ปกติ 34" xfId="96"/>
    <cellStyle name="ปกติ 4" xfId="97"/>
    <cellStyle name="ปกติ 5" xfId="98"/>
    <cellStyle name="ปกติ 6" xfId="99"/>
    <cellStyle name="ปกติ 7" xfId="100"/>
    <cellStyle name="ปกติ 8" xfId="101"/>
    <cellStyle name="ปกติ 9" xfId="102"/>
    <cellStyle name="ปกติ_Sheet1" xfId="103"/>
    <cellStyle name="ปกติ_Sheet1 2" xfId="104"/>
    <cellStyle name="ปกติ_Sheet1 2 2" xfId="105"/>
    <cellStyle name="ปกติ_Sheet1 3" xfId="106"/>
    <cellStyle name="ปกติ_Sheet2" xfId="107"/>
    <cellStyle name="ปกติ_Sheet2 2" xfId="108"/>
    <cellStyle name="ปกติ_Sheet4" xfId="109"/>
    <cellStyle name="ปกติ_ประมวลผล_2 2" xfId="110"/>
    <cellStyle name="ปกติ_ประมวลผล-เข้า 2" xfId="111"/>
    <cellStyle name="ปกติ_ประมวลผลเข้า_3 2" xfId="112"/>
    <cellStyle name="ปกติ_ประมวลออก_1" xfId="113"/>
    <cellStyle name="ปกติ_ประมวลออก_2 2" xfId="11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J387"/>
  <sheetViews>
    <sheetView zoomScalePageLayoutView="0" workbookViewId="0" topLeftCell="A157">
      <selection activeCell="H393" sqref="H393"/>
    </sheetView>
  </sheetViews>
  <sheetFormatPr defaultColWidth="9.140625" defaultRowHeight="15"/>
  <cols>
    <col min="1" max="1" width="5.00390625" style="1" customWidth="1"/>
    <col min="2" max="2" width="9.140625" style="1" customWidth="1"/>
    <col min="3" max="3" width="32.140625" style="13" customWidth="1"/>
    <col min="4" max="4" width="13.421875" style="26" customWidth="1"/>
    <col min="5" max="5" width="4.57421875" style="13" bestFit="1" customWidth="1"/>
    <col min="6" max="6" width="15.140625" style="14" customWidth="1"/>
    <col min="7" max="7" width="14.7109375" style="14" bestFit="1" customWidth="1"/>
    <col min="8" max="8" width="14.140625" style="14" customWidth="1"/>
    <col min="9" max="9" width="16.00390625" style="14" customWidth="1"/>
    <col min="10" max="10" width="9.7109375" style="13" customWidth="1"/>
    <col min="11" max="16384" width="9.00390625" style="1" customWidth="1"/>
  </cols>
  <sheetData>
    <row r="1" spans="1:10" ht="21">
      <c r="A1" s="698" t="s">
        <v>0</v>
      </c>
      <c r="B1" s="698"/>
      <c r="C1" s="698"/>
      <c r="D1" s="698"/>
      <c r="E1" s="698"/>
      <c r="F1" s="698"/>
      <c r="G1" s="698"/>
      <c r="H1" s="698"/>
      <c r="I1" s="698"/>
      <c r="J1" s="698"/>
    </row>
    <row r="2" spans="1:10" ht="21">
      <c r="A2" s="698" t="s">
        <v>32</v>
      </c>
      <c r="B2" s="698"/>
      <c r="C2" s="698"/>
      <c r="D2" s="698"/>
      <c r="E2" s="698"/>
      <c r="F2" s="698"/>
      <c r="G2" s="698"/>
      <c r="H2" s="698"/>
      <c r="I2" s="698"/>
      <c r="J2" s="698"/>
    </row>
    <row r="3" spans="1:10" ht="21">
      <c r="A3" s="15" t="s">
        <v>1</v>
      </c>
      <c r="B3" s="16" t="s">
        <v>2</v>
      </c>
      <c r="C3" s="15" t="s">
        <v>3</v>
      </c>
      <c r="D3" s="699" t="s">
        <v>4</v>
      </c>
      <c r="E3" s="699"/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1:10" ht="21">
      <c r="A4" s="3">
        <v>1</v>
      </c>
      <c r="B4" s="17">
        <v>2716</v>
      </c>
      <c r="C4" s="3" t="s">
        <v>20</v>
      </c>
      <c r="D4" s="22">
        <v>2</v>
      </c>
      <c r="E4" s="20" t="s">
        <v>21</v>
      </c>
      <c r="F4" s="4">
        <v>2</v>
      </c>
      <c r="G4" s="5">
        <v>57871220.20999999</v>
      </c>
      <c r="H4" s="4">
        <v>0</v>
      </c>
      <c r="I4" s="5">
        <v>4050985.41</v>
      </c>
      <c r="J4" s="4"/>
    </row>
    <row r="5" spans="1:10" ht="21">
      <c r="A5" s="3">
        <v>2</v>
      </c>
      <c r="B5" s="17" t="s">
        <v>22</v>
      </c>
      <c r="C5" s="3" t="s">
        <v>10</v>
      </c>
      <c r="D5" s="22">
        <v>3347500</v>
      </c>
      <c r="E5" s="20" t="s">
        <v>33</v>
      </c>
      <c r="F5" s="4">
        <v>3347500</v>
      </c>
      <c r="G5" s="5">
        <v>56221713.55000002</v>
      </c>
      <c r="H5" s="5">
        <v>0</v>
      </c>
      <c r="I5" s="6">
        <v>0</v>
      </c>
      <c r="J5" s="4"/>
    </row>
    <row r="6" spans="1:10" ht="21">
      <c r="A6" s="3">
        <v>3</v>
      </c>
      <c r="B6" s="19" t="s">
        <v>30</v>
      </c>
      <c r="C6" s="3" t="s">
        <v>29</v>
      </c>
      <c r="D6" s="22">
        <v>2212800</v>
      </c>
      <c r="E6" s="20" t="s">
        <v>33</v>
      </c>
      <c r="F6" s="11">
        <v>2212800</v>
      </c>
      <c r="G6" s="5">
        <v>37164274.11000001</v>
      </c>
      <c r="H6" s="4">
        <v>0</v>
      </c>
      <c r="I6" s="5">
        <v>0</v>
      </c>
      <c r="J6" s="4"/>
    </row>
    <row r="7" spans="1:10" ht="21">
      <c r="A7" s="3">
        <v>4</v>
      </c>
      <c r="B7" s="17">
        <v>8477</v>
      </c>
      <c r="C7" s="10" t="s">
        <v>34</v>
      </c>
      <c r="D7" s="22">
        <v>9</v>
      </c>
      <c r="E7" s="20" t="s">
        <v>21</v>
      </c>
      <c r="F7" s="5">
        <v>200</v>
      </c>
      <c r="G7" s="5">
        <v>13995945.6</v>
      </c>
      <c r="H7" s="6">
        <v>0</v>
      </c>
      <c r="I7" s="5">
        <v>0</v>
      </c>
      <c r="J7" s="4" t="s">
        <v>13</v>
      </c>
    </row>
    <row r="8" spans="1:10" ht="21">
      <c r="A8" s="3">
        <v>5</v>
      </c>
      <c r="B8" s="19" t="s">
        <v>24</v>
      </c>
      <c r="C8" s="3" t="s">
        <v>12</v>
      </c>
      <c r="D8" s="22">
        <v>1629800</v>
      </c>
      <c r="E8" s="20" t="s">
        <v>33</v>
      </c>
      <c r="F8" s="5">
        <v>1629800</v>
      </c>
      <c r="G8" s="4">
        <v>13034624.049999999</v>
      </c>
      <c r="H8" s="5">
        <v>0</v>
      </c>
      <c r="I8" s="6">
        <v>0</v>
      </c>
      <c r="J8" s="4"/>
    </row>
    <row r="9" spans="1:10" ht="21">
      <c r="A9" s="3">
        <v>6</v>
      </c>
      <c r="B9" s="18">
        <v>2101</v>
      </c>
      <c r="C9" s="3" t="s">
        <v>35</v>
      </c>
      <c r="D9" s="22">
        <v>46621</v>
      </c>
      <c r="E9" s="20" t="s">
        <v>36</v>
      </c>
      <c r="F9" s="5">
        <v>83358.8</v>
      </c>
      <c r="G9" s="9">
        <v>10744707.61</v>
      </c>
      <c r="H9" s="4">
        <v>0</v>
      </c>
      <c r="I9" s="9">
        <v>752129.52</v>
      </c>
      <c r="J9" s="4"/>
    </row>
    <row r="10" spans="1:10" ht="21">
      <c r="A10" s="3">
        <v>7</v>
      </c>
      <c r="B10" s="17">
        <v>8703</v>
      </c>
      <c r="C10" s="3" t="s">
        <v>37</v>
      </c>
      <c r="D10" s="23">
        <v>49</v>
      </c>
      <c r="E10" s="20" t="s">
        <v>26</v>
      </c>
      <c r="F10" s="4">
        <v>14560</v>
      </c>
      <c r="G10" s="5">
        <v>7439286.4</v>
      </c>
      <c r="H10" s="6">
        <v>0</v>
      </c>
      <c r="I10" s="5">
        <v>0</v>
      </c>
      <c r="J10" s="4" t="s">
        <v>46</v>
      </c>
    </row>
    <row r="11" spans="1:10" ht="21">
      <c r="A11" s="3">
        <v>8</v>
      </c>
      <c r="B11" s="19">
        <v>1202</v>
      </c>
      <c r="C11" s="3" t="s">
        <v>38</v>
      </c>
      <c r="D11" s="22">
        <v>104000</v>
      </c>
      <c r="E11" s="20" t="s">
        <v>33</v>
      </c>
      <c r="F11" s="5">
        <v>104000</v>
      </c>
      <c r="G11" s="4">
        <v>5016546.78</v>
      </c>
      <c r="H11" s="5">
        <v>0</v>
      </c>
      <c r="I11" s="6">
        <v>0</v>
      </c>
      <c r="J11" s="4"/>
    </row>
    <row r="12" spans="1:10" ht="21">
      <c r="A12" s="3">
        <v>9</v>
      </c>
      <c r="B12" s="17" t="s">
        <v>23</v>
      </c>
      <c r="C12" s="3" t="s">
        <v>14</v>
      </c>
      <c r="D12" s="22">
        <v>250400</v>
      </c>
      <c r="E12" s="20" t="s">
        <v>33</v>
      </c>
      <c r="F12" s="4">
        <v>250400</v>
      </c>
      <c r="G12" s="5">
        <v>4205501.72</v>
      </c>
      <c r="H12" s="6">
        <v>0</v>
      </c>
      <c r="I12" s="5">
        <v>0</v>
      </c>
      <c r="J12" s="4"/>
    </row>
    <row r="13" spans="1:10" ht="21">
      <c r="A13" s="3">
        <v>10</v>
      </c>
      <c r="B13" s="17">
        <v>6105</v>
      </c>
      <c r="C13" s="3" t="s">
        <v>11</v>
      </c>
      <c r="D13" s="22">
        <v>42418</v>
      </c>
      <c r="E13" s="20" t="s">
        <v>39</v>
      </c>
      <c r="F13" s="4">
        <v>70959.32999999999</v>
      </c>
      <c r="G13" s="5">
        <v>3059164.4000000004</v>
      </c>
      <c r="H13" s="4">
        <v>4204.780000000001</v>
      </c>
      <c r="I13" s="5">
        <v>214435.83000000005</v>
      </c>
      <c r="J13" s="4"/>
    </row>
    <row r="14" spans="1:10" ht="21">
      <c r="A14" s="3">
        <v>11</v>
      </c>
      <c r="B14" s="17" t="s">
        <v>27</v>
      </c>
      <c r="C14" s="3" t="s">
        <v>28</v>
      </c>
      <c r="D14" s="24">
        <v>11812</v>
      </c>
      <c r="E14" s="20" t="s">
        <v>21</v>
      </c>
      <c r="F14" s="5">
        <v>2056.6</v>
      </c>
      <c r="G14" s="5">
        <v>2275996.9100000006</v>
      </c>
      <c r="H14" s="5">
        <v>9123.830000000002</v>
      </c>
      <c r="I14" s="5">
        <v>33705.52</v>
      </c>
      <c r="J14" s="4"/>
    </row>
    <row r="15" spans="1:10" ht="21">
      <c r="A15" s="3">
        <v>12</v>
      </c>
      <c r="B15" s="17">
        <v>8537</v>
      </c>
      <c r="C15" s="3" t="s">
        <v>40</v>
      </c>
      <c r="D15" s="25">
        <v>9</v>
      </c>
      <c r="E15" s="21" t="s">
        <v>21</v>
      </c>
      <c r="F15" s="5">
        <v>30</v>
      </c>
      <c r="G15" s="5">
        <v>1999420.8</v>
      </c>
      <c r="H15" s="5">
        <v>0</v>
      </c>
      <c r="I15" s="5">
        <v>0</v>
      </c>
      <c r="J15" s="4" t="s">
        <v>13</v>
      </c>
    </row>
    <row r="16" spans="1:10" ht="21">
      <c r="A16" s="3">
        <v>13</v>
      </c>
      <c r="B16" s="19">
        <v>1301</v>
      </c>
      <c r="C16" s="3" t="s">
        <v>31</v>
      </c>
      <c r="D16" s="22">
        <v>152173</v>
      </c>
      <c r="E16" s="20" t="s">
        <v>39</v>
      </c>
      <c r="F16" s="5">
        <v>102545</v>
      </c>
      <c r="G16" s="4">
        <v>1537289.63</v>
      </c>
      <c r="H16" s="5">
        <v>76863.49</v>
      </c>
      <c r="I16" s="6">
        <v>498</v>
      </c>
      <c r="J16" s="4"/>
    </row>
    <row r="17" spans="1:10" ht="21">
      <c r="A17" s="3">
        <v>14</v>
      </c>
      <c r="B17" s="19">
        <v>8429</v>
      </c>
      <c r="C17" s="3" t="s">
        <v>41</v>
      </c>
      <c r="D17" s="22">
        <v>1</v>
      </c>
      <c r="E17" s="20" t="s">
        <v>26</v>
      </c>
      <c r="F17" s="5">
        <v>12750</v>
      </c>
      <c r="G17" s="5">
        <v>1500000</v>
      </c>
      <c r="H17" s="5">
        <v>75000</v>
      </c>
      <c r="I17" s="4">
        <v>110250</v>
      </c>
      <c r="J17" s="4"/>
    </row>
    <row r="18" spans="1:10" ht="21">
      <c r="A18" s="3">
        <v>15</v>
      </c>
      <c r="B18" s="17">
        <v>6704</v>
      </c>
      <c r="C18" s="10" t="s">
        <v>25</v>
      </c>
      <c r="D18" s="22">
        <v>758</v>
      </c>
      <c r="E18" s="20" t="s">
        <v>21</v>
      </c>
      <c r="F18" s="5">
        <v>228.49</v>
      </c>
      <c r="G18" s="5">
        <v>1346889.47</v>
      </c>
      <c r="H18" s="6">
        <v>3642.3</v>
      </c>
      <c r="I18" s="5">
        <v>1104.83</v>
      </c>
      <c r="J18" s="4"/>
    </row>
    <row r="19" spans="1:10" ht="21">
      <c r="A19" s="3">
        <v>16</v>
      </c>
      <c r="B19" s="19">
        <v>2308</v>
      </c>
      <c r="C19" s="3" t="s">
        <v>42</v>
      </c>
      <c r="D19" s="22">
        <v>870000</v>
      </c>
      <c r="E19" s="20" t="s">
        <v>33</v>
      </c>
      <c r="F19" s="5">
        <v>870000</v>
      </c>
      <c r="G19" s="4">
        <v>1043697.6599999999</v>
      </c>
      <c r="H19" s="5">
        <v>0</v>
      </c>
      <c r="I19" s="6">
        <v>0</v>
      </c>
      <c r="J19" s="4"/>
    </row>
    <row r="20" spans="1:10" ht="21">
      <c r="A20" s="3">
        <v>17</v>
      </c>
      <c r="B20" s="19">
        <v>7413</v>
      </c>
      <c r="C20" s="3" t="s">
        <v>43</v>
      </c>
      <c r="D20" s="22">
        <v>9</v>
      </c>
      <c r="E20" s="20" t="s">
        <v>21</v>
      </c>
      <c r="F20" s="5">
        <v>30</v>
      </c>
      <c r="G20" s="4">
        <v>799768.3200000001</v>
      </c>
      <c r="H20" s="5">
        <v>0</v>
      </c>
      <c r="I20" s="6">
        <v>0</v>
      </c>
      <c r="J20" s="4" t="s">
        <v>13</v>
      </c>
    </row>
    <row r="21" spans="1:10" ht="21">
      <c r="A21" s="3">
        <v>18</v>
      </c>
      <c r="B21" s="19">
        <v>3923</v>
      </c>
      <c r="C21" s="10" t="s">
        <v>44</v>
      </c>
      <c r="D21" s="22">
        <v>67214</v>
      </c>
      <c r="E21" s="20" t="s">
        <v>21</v>
      </c>
      <c r="F21" s="5">
        <v>12419.599999999999</v>
      </c>
      <c r="G21" s="5">
        <v>656666.39</v>
      </c>
      <c r="H21" s="6">
        <v>11674.980000000001</v>
      </c>
      <c r="I21" s="9">
        <v>11191.25</v>
      </c>
      <c r="J21" s="4" t="s">
        <v>13</v>
      </c>
    </row>
    <row r="22" spans="1:10" ht="21">
      <c r="A22" s="3">
        <v>19</v>
      </c>
      <c r="B22" s="19">
        <v>8461</v>
      </c>
      <c r="C22" s="3" t="s">
        <v>45</v>
      </c>
      <c r="D22" s="24">
        <v>9</v>
      </c>
      <c r="E22" s="20" t="s">
        <v>21</v>
      </c>
      <c r="F22" s="5">
        <v>2</v>
      </c>
      <c r="G22" s="4">
        <v>599826.24</v>
      </c>
      <c r="H22" s="5">
        <v>0</v>
      </c>
      <c r="I22" s="6">
        <v>0</v>
      </c>
      <c r="J22" s="4" t="s">
        <v>13</v>
      </c>
    </row>
    <row r="23" spans="1:10" ht="21">
      <c r="A23" s="3">
        <v>20</v>
      </c>
      <c r="B23" s="7" t="s">
        <v>15</v>
      </c>
      <c r="C23" s="3" t="s">
        <v>16</v>
      </c>
      <c r="D23" s="8">
        <v>1730706</v>
      </c>
      <c r="E23" s="20"/>
      <c r="F23" s="5">
        <v>576819.13</v>
      </c>
      <c r="G23" s="5">
        <v>7041329.29</v>
      </c>
      <c r="H23" s="5">
        <v>343474.9699999996</v>
      </c>
      <c r="I23" s="5">
        <v>350932.45</v>
      </c>
      <c r="J23" s="4"/>
    </row>
    <row r="24" spans="1:10" ht="21">
      <c r="A24" s="699" t="s">
        <v>17</v>
      </c>
      <c r="B24" s="699"/>
      <c r="C24" s="699"/>
      <c r="D24" s="699"/>
      <c r="E24" s="699"/>
      <c r="F24" s="12">
        <f>SUM(F4:F23)</f>
        <v>9290460.95</v>
      </c>
      <c r="G24" s="12">
        <f>SUM(G4:G23)</f>
        <v>227553869.14000005</v>
      </c>
      <c r="H24" s="12">
        <f>SUM(H4:H23)</f>
        <v>523984.3499999996</v>
      </c>
      <c r="I24" s="12">
        <f>SUM(I4:I23)</f>
        <v>5525232.81</v>
      </c>
      <c r="J24" s="2"/>
    </row>
    <row r="25" spans="1:5" ht="21">
      <c r="A25" s="1" t="s">
        <v>18</v>
      </c>
      <c r="E25" s="14"/>
    </row>
    <row r="26" ht="21">
      <c r="A26" s="1" t="s">
        <v>19</v>
      </c>
    </row>
    <row r="33" spans="1:10" ht="21">
      <c r="A33" s="698" t="s">
        <v>0</v>
      </c>
      <c r="B33" s="698"/>
      <c r="C33" s="698"/>
      <c r="D33" s="698"/>
      <c r="E33" s="698"/>
      <c r="F33" s="698"/>
      <c r="G33" s="698"/>
      <c r="H33" s="698"/>
      <c r="I33" s="698"/>
      <c r="J33" s="698"/>
    </row>
    <row r="34" spans="1:10" ht="21">
      <c r="A34" s="698" t="s">
        <v>148</v>
      </c>
      <c r="B34" s="698"/>
      <c r="C34" s="698"/>
      <c r="D34" s="698"/>
      <c r="E34" s="698"/>
      <c r="F34" s="698"/>
      <c r="G34" s="698"/>
      <c r="H34" s="698"/>
      <c r="I34" s="698"/>
      <c r="J34" s="698"/>
    </row>
    <row r="35" spans="1:10" ht="21">
      <c r="A35" s="115" t="s">
        <v>1</v>
      </c>
      <c r="B35" s="16" t="s">
        <v>2</v>
      </c>
      <c r="C35" s="115" t="s">
        <v>3</v>
      </c>
      <c r="D35" s="699" t="s">
        <v>4</v>
      </c>
      <c r="E35" s="699"/>
      <c r="F35" s="2" t="s">
        <v>5</v>
      </c>
      <c r="G35" s="2" t="s">
        <v>6</v>
      </c>
      <c r="H35" s="2" t="s">
        <v>7</v>
      </c>
      <c r="I35" s="2" t="s">
        <v>8</v>
      </c>
      <c r="J35" s="2" t="s">
        <v>9</v>
      </c>
    </row>
    <row r="36" spans="1:10" ht="21">
      <c r="A36" s="3">
        <v>1</v>
      </c>
      <c r="B36" s="17">
        <v>2716</v>
      </c>
      <c r="C36" s="3" t="s">
        <v>20</v>
      </c>
      <c r="D36" s="22">
        <v>3</v>
      </c>
      <c r="E36" s="20" t="s">
        <v>21</v>
      </c>
      <c r="F36" s="4">
        <v>3</v>
      </c>
      <c r="G36" s="4">
        <v>162673199.3</v>
      </c>
      <c r="H36" s="5">
        <v>0</v>
      </c>
      <c r="I36" s="5">
        <v>0</v>
      </c>
      <c r="J36" s="4"/>
    </row>
    <row r="37" spans="1:10" ht="21">
      <c r="A37" s="3">
        <v>2</v>
      </c>
      <c r="B37" s="17" t="s">
        <v>22</v>
      </c>
      <c r="C37" s="3" t="s">
        <v>10</v>
      </c>
      <c r="D37" s="22">
        <v>4449900</v>
      </c>
      <c r="E37" s="20" t="s">
        <v>33</v>
      </c>
      <c r="F37" s="4">
        <v>4449900</v>
      </c>
      <c r="G37" s="5">
        <v>73607288.54999998</v>
      </c>
      <c r="H37" s="5">
        <v>0</v>
      </c>
      <c r="I37" s="6">
        <v>0</v>
      </c>
      <c r="J37" s="4"/>
    </row>
    <row r="38" spans="1:10" ht="21">
      <c r="A38" s="3">
        <v>3</v>
      </c>
      <c r="B38" s="19" t="s">
        <v>30</v>
      </c>
      <c r="C38" s="3" t="s">
        <v>29</v>
      </c>
      <c r="D38" s="22">
        <v>2341000</v>
      </c>
      <c r="E38" s="20" t="s">
        <v>33</v>
      </c>
      <c r="F38" s="11">
        <v>2341000</v>
      </c>
      <c r="G38" s="120">
        <v>38723266.26</v>
      </c>
      <c r="H38" s="4">
        <v>0</v>
      </c>
      <c r="I38" s="5">
        <v>0</v>
      </c>
      <c r="J38" s="4"/>
    </row>
    <row r="39" spans="1:10" ht="21">
      <c r="A39" s="3">
        <v>4</v>
      </c>
      <c r="B39" s="19" t="s">
        <v>149</v>
      </c>
      <c r="C39" s="3" t="s">
        <v>150</v>
      </c>
      <c r="D39" s="22">
        <v>11783</v>
      </c>
      <c r="E39" s="20" t="s">
        <v>151</v>
      </c>
      <c r="F39" s="11">
        <v>166500</v>
      </c>
      <c r="G39" s="5">
        <v>25429703.889999997</v>
      </c>
      <c r="H39" s="4">
        <v>0</v>
      </c>
      <c r="I39" s="5">
        <v>15482.69</v>
      </c>
      <c r="J39" s="4"/>
    </row>
    <row r="40" spans="1:10" ht="21">
      <c r="A40" s="3">
        <v>5</v>
      </c>
      <c r="B40" s="19" t="s">
        <v>152</v>
      </c>
      <c r="C40" s="3" t="s">
        <v>153</v>
      </c>
      <c r="D40" s="22">
        <v>2592.9780000000005</v>
      </c>
      <c r="E40" s="20" t="s">
        <v>154</v>
      </c>
      <c r="F40" s="11">
        <v>2592978</v>
      </c>
      <c r="G40" s="5">
        <v>17137827.12</v>
      </c>
      <c r="H40" s="4">
        <v>7315.43</v>
      </c>
      <c r="I40" s="5">
        <v>1200160.0000000002</v>
      </c>
      <c r="J40" s="4"/>
    </row>
    <row r="41" spans="1:10" ht="21">
      <c r="A41" s="3">
        <v>6</v>
      </c>
      <c r="B41" s="19">
        <v>2101</v>
      </c>
      <c r="C41" s="3" t="s">
        <v>155</v>
      </c>
      <c r="D41" s="22">
        <v>134155</v>
      </c>
      <c r="E41" s="20" t="s">
        <v>36</v>
      </c>
      <c r="F41" s="11">
        <v>116379.5</v>
      </c>
      <c r="G41" s="4">
        <v>15695879.84</v>
      </c>
      <c r="H41" s="4">
        <v>0</v>
      </c>
      <c r="I41" s="5">
        <v>1098711.6</v>
      </c>
      <c r="J41" s="4"/>
    </row>
    <row r="42" spans="1:10" ht="21">
      <c r="A42" s="3">
        <v>7</v>
      </c>
      <c r="B42" s="19">
        <v>9028</v>
      </c>
      <c r="C42" s="3" t="s">
        <v>156</v>
      </c>
      <c r="D42" s="22">
        <v>7</v>
      </c>
      <c r="E42" s="20" t="s">
        <v>21</v>
      </c>
      <c r="F42" s="5">
        <v>42.35</v>
      </c>
      <c r="G42" s="4">
        <v>11204574.21</v>
      </c>
      <c r="H42" s="4">
        <v>0</v>
      </c>
      <c r="I42" s="5">
        <v>0</v>
      </c>
      <c r="J42" s="4" t="s">
        <v>13</v>
      </c>
    </row>
    <row r="43" spans="1:10" ht="21">
      <c r="A43" s="3">
        <v>8</v>
      </c>
      <c r="B43" s="19" t="s">
        <v>24</v>
      </c>
      <c r="C43" s="3" t="s">
        <v>12</v>
      </c>
      <c r="D43" s="22">
        <v>1370800</v>
      </c>
      <c r="E43" s="20" t="s">
        <v>33</v>
      </c>
      <c r="F43" s="11">
        <v>1370800</v>
      </c>
      <c r="G43" s="5">
        <v>10797553.630000003</v>
      </c>
      <c r="H43" s="4">
        <v>0</v>
      </c>
      <c r="I43" s="5">
        <v>0</v>
      </c>
      <c r="J43" s="4"/>
    </row>
    <row r="44" spans="1:10" ht="21">
      <c r="A44" s="3">
        <v>9</v>
      </c>
      <c r="B44" s="19" t="s">
        <v>157</v>
      </c>
      <c r="C44" s="3" t="s">
        <v>11</v>
      </c>
      <c r="D44" s="22">
        <v>74205</v>
      </c>
      <c r="E44" s="20" t="s">
        <v>21</v>
      </c>
      <c r="F44" s="11">
        <v>130981.14999999998</v>
      </c>
      <c r="G44" s="5">
        <v>5797503.17</v>
      </c>
      <c r="H44" s="4">
        <v>10734.42</v>
      </c>
      <c r="I44" s="5">
        <v>406576.6500000001</v>
      </c>
      <c r="J44" s="4"/>
    </row>
    <row r="45" spans="1:10" ht="21">
      <c r="A45" s="3">
        <v>10</v>
      </c>
      <c r="B45" s="19">
        <v>8704</v>
      </c>
      <c r="C45" s="3" t="s">
        <v>158</v>
      </c>
      <c r="D45" s="22">
        <v>3</v>
      </c>
      <c r="E45" s="20" t="s">
        <v>26</v>
      </c>
      <c r="F45" s="11">
        <v>51000</v>
      </c>
      <c r="G45" s="5">
        <v>4660060</v>
      </c>
      <c r="H45" s="4">
        <v>0</v>
      </c>
      <c r="I45" s="5">
        <v>0</v>
      </c>
      <c r="J45" s="4" t="s">
        <v>13</v>
      </c>
    </row>
    <row r="46" spans="1:10" ht="21">
      <c r="A46" s="3">
        <v>11</v>
      </c>
      <c r="B46" s="19" t="s">
        <v>27</v>
      </c>
      <c r="C46" s="3" t="s">
        <v>28</v>
      </c>
      <c r="D46" s="22">
        <v>28772</v>
      </c>
      <c r="E46" s="20" t="s">
        <v>21</v>
      </c>
      <c r="F46" s="11">
        <v>5455.01</v>
      </c>
      <c r="G46" s="5">
        <v>4384348.180000001</v>
      </c>
      <c r="H46" s="4">
        <v>31392.04</v>
      </c>
      <c r="I46" s="5">
        <v>49947.12</v>
      </c>
      <c r="J46" s="4"/>
    </row>
    <row r="47" spans="1:10" ht="21">
      <c r="A47" s="3">
        <v>12</v>
      </c>
      <c r="B47" s="19" t="s">
        <v>30</v>
      </c>
      <c r="C47" s="3" t="s">
        <v>159</v>
      </c>
      <c r="D47" s="121">
        <v>2752974</v>
      </c>
      <c r="E47" s="20" t="s">
        <v>33</v>
      </c>
      <c r="F47" s="11">
        <v>2752974</v>
      </c>
      <c r="G47" s="5">
        <v>4336939.47</v>
      </c>
      <c r="H47" s="4">
        <v>0</v>
      </c>
      <c r="I47" s="5">
        <v>0</v>
      </c>
      <c r="J47" s="4"/>
    </row>
    <row r="48" spans="1:10" ht="21">
      <c r="A48" s="3">
        <v>13</v>
      </c>
      <c r="B48" s="19">
        <v>1202</v>
      </c>
      <c r="C48" s="3" t="s">
        <v>38</v>
      </c>
      <c r="D48" s="22">
        <v>129700</v>
      </c>
      <c r="E48" s="20" t="s">
        <v>33</v>
      </c>
      <c r="F48" s="11">
        <v>129700</v>
      </c>
      <c r="G48" s="5">
        <v>2809467.04</v>
      </c>
      <c r="H48" s="4">
        <v>0</v>
      </c>
      <c r="I48" s="5">
        <v>0</v>
      </c>
      <c r="J48" s="4"/>
    </row>
    <row r="49" spans="1:10" ht="21">
      <c r="A49" s="3">
        <v>14</v>
      </c>
      <c r="B49" s="19">
        <v>8703</v>
      </c>
      <c r="C49" s="3" t="s">
        <v>160</v>
      </c>
      <c r="D49" s="22">
        <v>2</v>
      </c>
      <c r="E49" s="20" t="s">
        <v>26</v>
      </c>
      <c r="F49" s="11">
        <v>3918</v>
      </c>
      <c r="G49" s="5">
        <v>1854957.1400000001</v>
      </c>
      <c r="H49" s="4">
        <v>0</v>
      </c>
      <c r="I49" s="5">
        <v>0</v>
      </c>
      <c r="J49" s="4" t="s">
        <v>46</v>
      </c>
    </row>
    <row r="50" spans="1:10" ht="21">
      <c r="A50" s="3">
        <v>15</v>
      </c>
      <c r="B50" s="17">
        <v>6704</v>
      </c>
      <c r="C50" s="10" t="s">
        <v>25</v>
      </c>
      <c r="D50" s="22">
        <v>3434</v>
      </c>
      <c r="E50" s="20" t="s">
        <v>21</v>
      </c>
      <c r="F50" s="11">
        <v>353.08000000000004</v>
      </c>
      <c r="G50" s="5">
        <v>1570071.13</v>
      </c>
      <c r="H50" s="4">
        <v>0</v>
      </c>
      <c r="I50" s="5">
        <v>995.4300000000001</v>
      </c>
      <c r="J50" s="4">
        <v>0</v>
      </c>
    </row>
    <row r="51" spans="1:10" ht="21">
      <c r="A51" s="3">
        <v>16</v>
      </c>
      <c r="B51" s="17" t="s">
        <v>23</v>
      </c>
      <c r="C51" s="3" t="s">
        <v>14</v>
      </c>
      <c r="D51" s="121">
        <v>83000</v>
      </c>
      <c r="E51" s="20" t="s">
        <v>33</v>
      </c>
      <c r="F51" s="11">
        <v>83000</v>
      </c>
      <c r="G51" s="5">
        <v>1372930.82</v>
      </c>
      <c r="H51" s="4">
        <v>0</v>
      </c>
      <c r="I51" s="5">
        <v>0</v>
      </c>
      <c r="J51" s="4"/>
    </row>
    <row r="52" spans="1:10" ht="21">
      <c r="A52" s="3">
        <v>17</v>
      </c>
      <c r="B52" s="19">
        <v>1301</v>
      </c>
      <c r="C52" s="3" t="s">
        <v>31</v>
      </c>
      <c r="D52" s="121">
        <v>84140</v>
      </c>
      <c r="E52" s="20" t="s">
        <v>33</v>
      </c>
      <c r="F52" s="11">
        <v>84140</v>
      </c>
      <c r="G52" s="5">
        <v>1182720.08</v>
      </c>
      <c r="H52" s="4">
        <v>41413.64</v>
      </c>
      <c r="I52" s="5">
        <v>465</v>
      </c>
      <c r="J52" s="4"/>
    </row>
    <row r="53" spans="1:10" ht="21">
      <c r="A53" s="3">
        <v>18</v>
      </c>
      <c r="B53" s="19">
        <v>8206</v>
      </c>
      <c r="C53" s="3" t="s">
        <v>161</v>
      </c>
      <c r="D53" s="22">
        <v>633</v>
      </c>
      <c r="E53" s="20" t="s">
        <v>21</v>
      </c>
      <c r="F53" s="11">
        <v>1110</v>
      </c>
      <c r="G53" s="5">
        <v>971124.5700000001</v>
      </c>
      <c r="H53" s="4">
        <v>0</v>
      </c>
      <c r="I53" s="5">
        <v>0</v>
      </c>
      <c r="J53" s="4"/>
    </row>
    <row r="54" spans="1:10" ht="21">
      <c r="A54" s="3">
        <v>19</v>
      </c>
      <c r="B54" s="19">
        <v>3926</v>
      </c>
      <c r="C54" s="3" t="s">
        <v>162</v>
      </c>
      <c r="D54" s="22">
        <v>74014</v>
      </c>
      <c r="E54" s="20" t="s">
        <v>21</v>
      </c>
      <c r="F54" s="11">
        <v>21686.05999999999</v>
      </c>
      <c r="G54" s="5">
        <v>903212.3000000003</v>
      </c>
      <c r="H54" s="4">
        <v>42884.80999999998</v>
      </c>
      <c r="I54" s="5">
        <v>66226.80999999998</v>
      </c>
      <c r="J54" s="4"/>
    </row>
    <row r="55" spans="1:10" ht="21">
      <c r="A55" s="3">
        <v>20</v>
      </c>
      <c r="B55" s="7" t="s">
        <v>15</v>
      </c>
      <c r="C55" s="3" t="s">
        <v>16</v>
      </c>
      <c r="D55" s="8">
        <v>27950960.18</v>
      </c>
      <c r="E55" s="20"/>
      <c r="F55" s="5">
        <v>614595.68</v>
      </c>
      <c r="G55" s="5">
        <v>7989763.2299999595</v>
      </c>
      <c r="H55" s="5">
        <v>1724074.8600000022</v>
      </c>
      <c r="I55" s="5">
        <v>11945910.399999991</v>
      </c>
      <c r="J55" s="4"/>
    </row>
    <row r="56" spans="1:10" ht="21">
      <c r="A56" s="699" t="s">
        <v>17</v>
      </c>
      <c r="B56" s="699"/>
      <c r="C56" s="699"/>
      <c r="D56" s="699"/>
      <c r="E56" s="699"/>
      <c r="F56" s="12">
        <f>SUM(F36:F55)</f>
        <v>14916515.83</v>
      </c>
      <c r="G56" s="12">
        <f>SUM(G36:G55)</f>
        <v>393102389.92999995</v>
      </c>
      <c r="H56" s="12">
        <f>SUM(H36:H55)</f>
        <v>1857815.200000002</v>
      </c>
      <c r="I56" s="12">
        <f>SUM(I36:I55)</f>
        <v>14784475.699999992</v>
      </c>
      <c r="J56" s="2"/>
    </row>
    <row r="57" spans="1:5" ht="21">
      <c r="A57" s="1" t="s">
        <v>18</v>
      </c>
      <c r="E57" s="14"/>
    </row>
    <row r="58" ht="21">
      <c r="A58" s="1" t="s">
        <v>19</v>
      </c>
    </row>
    <row r="65" spans="1:10" ht="21">
      <c r="A65" s="698" t="s">
        <v>0</v>
      </c>
      <c r="B65" s="698"/>
      <c r="C65" s="698"/>
      <c r="D65" s="698"/>
      <c r="E65" s="698"/>
      <c r="F65" s="698"/>
      <c r="G65" s="698"/>
      <c r="H65" s="698"/>
      <c r="I65" s="698"/>
      <c r="J65" s="698"/>
    </row>
    <row r="66" spans="1:10" ht="21">
      <c r="A66" s="698" t="s">
        <v>197</v>
      </c>
      <c r="B66" s="698"/>
      <c r="C66" s="698"/>
      <c r="D66" s="698"/>
      <c r="E66" s="698"/>
      <c r="F66" s="698"/>
      <c r="G66" s="698"/>
      <c r="H66" s="698"/>
      <c r="I66" s="698"/>
      <c r="J66" s="698"/>
    </row>
    <row r="67" spans="1:10" ht="21">
      <c r="A67" s="115" t="s">
        <v>1</v>
      </c>
      <c r="B67" s="16" t="s">
        <v>2</v>
      </c>
      <c r="C67" s="115" t="s">
        <v>3</v>
      </c>
      <c r="D67" s="699" t="s">
        <v>4</v>
      </c>
      <c r="E67" s="699"/>
      <c r="F67" s="2" t="s">
        <v>5</v>
      </c>
      <c r="G67" s="2" t="s">
        <v>6</v>
      </c>
      <c r="H67" s="2" t="s">
        <v>7</v>
      </c>
      <c r="I67" s="2" t="s">
        <v>8</v>
      </c>
      <c r="J67" s="2" t="s">
        <v>9</v>
      </c>
    </row>
    <row r="68" spans="1:10" ht="21">
      <c r="A68" s="3">
        <v>1</v>
      </c>
      <c r="B68" s="19" t="s">
        <v>30</v>
      </c>
      <c r="C68" s="3" t="s">
        <v>159</v>
      </c>
      <c r="D68" s="121">
        <v>19579873</v>
      </c>
      <c r="E68" s="20" t="s">
        <v>33</v>
      </c>
      <c r="F68" s="11">
        <v>19579873</v>
      </c>
      <c r="G68" s="5">
        <v>62927821.71999994</v>
      </c>
      <c r="H68" s="135">
        <v>0</v>
      </c>
      <c r="I68" s="135">
        <v>0</v>
      </c>
      <c r="J68" s="4"/>
    </row>
    <row r="69" spans="1:10" ht="21">
      <c r="A69" s="3">
        <v>2</v>
      </c>
      <c r="B69" s="17" t="s">
        <v>22</v>
      </c>
      <c r="C69" s="3" t="s">
        <v>10</v>
      </c>
      <c r="D69" s="136">
        <v>2412900</v>
      </c>
      <c r="E69" s="20" t="s">
        <v>33</v>
      </c>
      <c r="F69" s="4">
        <v>2412900</v>
      </c>
      <c r="G69" s="5">
        <v>40549840.70999997</v>
      </c>
      <c r="H69" s="135">
        <v>0</v>
      </c>
      <c r="I69" s="135">
        <v>0</v>
      </c>
      <c r="J69" s="4"/>
    </row>
    <row r="70" spans="1:10" ht="21">
      <c r="A70" s="3">
        <v>3</v>
      </c>
      <c r="B70" s="19" t="s">
        <v>198</v>
      </c>
      <c r="C70" s="3" t="s">
        <v>29</v>
      </c>
      <c r="D70" s="22">
        <v>1990800</v>
      </c>
      <c r="E70" s="20" t="s">
        <v>33</v>
      </c>
      <c r="F70" s="11">
        <v>1990800</v>
      </c>
      <c r="G70" s="5">
        <v>33456265.47</v>
      </c>
      <c r="H70" s="135">
        <v>0</v>
      </c>
      <c r="I70" s="135">
        <v>0</v>
      </c>
      <c r="J70" s="4"/>
    </row>
    <row r="71" spans="1:10" ht="21">
      <c r="A71" s="3">
        <v>4</v>
      </c>
      <c r="B71" s="17">
        <v>2716</v>
      </c>
      <c r="C71" s="3" t="s">
        <v>20</v>
      </c>
      <c r="D71" s="22">
        <v>1</v>
      </c>
      <c r="E71" s="20" t="s">
        <v>21</v>
      </c>
      <c r="F71" s="4">
        <v>1</v>
      </c>
      <c r="G71" s="4">
        <v>27655345.82</v>
      </c>
      <c r="H71" s="5">
        <v>0</v>
      </c>
      <c r="I71" s="5">
        <v>1935874.21</v>
      </c>
      <c r="J71" s="4"/>
    </row>
    <row r="72" spans="1:10" ht="21">
      <c r="A72" s="3">
        <v>5</v>
      </c>
      <c r="B72" s="19">
        <v>2101</v>
      </c>
      <c r="C72" s="3" t="s">
        <v>155</v>
      </c>
      <c r="D72" s="22">
        <v>84951</v>
      </c>
      <c r="E72" s="20" t="s">
        <v>36</v>
      </c>
      <c r="F72" s="11">
        <v>122570.4</v>
      </c>
      <c r="G72" s="4">
        <v>17272804.79</v>
      </c>
      <c r="H72" s="4">
        <v>0</v>
      </c>
      <c r="I72" s="5">
        <v>1209096.35</v>
      </c>
      <c r="J72" s="4"/>
    </row>
    <row r="73" spans="1:10" ht="21">
      <c r="A73" s="3">
        <v>6</v>
      </c>
      <c r="B73" s="19">
        <v>8703</v>
      </c>
      <c r="C73" s="3" t="s">
        <v>199</v>
      </c>
      <c r="D73" s="22">
        <v>153</v>
      </c>
      <c r="E73" s="20" t="s">
        <v>26</v>
      </c>
      <c r="F73" s="11">
        <v>30837</v>
      </c>
      <c r="G73" s="5">
        <v>15769967.540000003</v>
      </c>
      <c r="H73" s="135">
        <v>0</v>
      </c>
      <c r="I73" s="135">
        <v>0</v>
      </c>
      <c r="J73" s="4" t="s">
        <v>46</v>
      </c>
    </row>
    <row r="74" spans="1:10" ht="21">
      <c r="A74" s="3">
        <v>7</v>
      </c>
      <c r="B74" s="19" t="s">
        <v>24</v>
      </c>
      <c r="C74" s="3" t="s">
        <v>12</v>
      </c>
      <c r="D74" s="121">
        <v>1347400</v>
      </c>
      <c r="E74" s="20" t="s">
        <v>33</v>
      </c>
      <c r="F74" s="11">
        <v>1347400</v>
      </c>
      <c r="G74" s="5">
        <v>10782688.990000004</v>
      </c>
      <c r="H74" s="135">
        <v>0</v>
      </c>
      <c r="I74" s="135">
        <v>0</v>
      </c>
      <c r="J74" s="4"/>
    </row>
    <row r="75" spans="1:10" ht="21">
      <c r="A75" s="3">
        <v>8</v>
      </c>
      <c r="B75" s="19" t="s">
        <v>149</v>
      </c>
      <c r="C75" s="3" t="s">
        <v>150</v>
      </c>
      <c r="D75" s="22">
        <v>2502</v>
      </c>
      <c r="E75" s="20" t="s">
        <v>151</v>
      </c>
      <c r="F75" s="11">
        <v>50000</v>
      </c>
      <c r="G75" s="5">
        <v>8002589.4</v>
      </c>
      <c r="H75" s="4">
        <v>400129.47000000003</v>
      </c>
      <c r="I75" s="5">
        <v>0</v>
      </c>
      <c r="J75" s="4"/>
    </row>
    <row r="76" spans="1:10" ht="21">
      <c r="A76" s="3">
        <v>9</v>
      </c>
      <c r="B76" s="17" t="s">
        <v>200</v>
      </c>
      <c r="C76" s="137" t="s">
        <v>201</v>
      </c>
      <c r="D76" s="22">
        <v>4</v>
      </c>
      <c r="E76" s="20" t="s">
        <v>26</v>
      </c>
      <c r="F76" s="4">
        <v>29944</v>
      </c>
      <c r="G76" s="4">
        <v>3300000</v>
      </c>
      <c r="H76" s="135">
        <v>165000</v>
      </c>
      <c r="I76" s="135">
        <v>242550</v>
      </c>
      <c r="J76" s="4"/>
    </row>
    <row r="77" spans="1:10" ht="21">
      <c r="A77" s="3">
        <v>10</v>
      </c>
      <c r="B77" s="17" t="s">
        <v>202</v>
      </c>
      <c r="C77" s="3" t="s">
        <v>203</v>
      </c>
      <c r="D77" s="22">
        <v>1</v>
      </c>
      <c r="E77" s="20" t="s">
        <v>26</v>
      </c>
      <c r="F77" s="4">
        <v>12100</v>
      </c>
      <c r="G77" s="4">
        <v>2575089</v>
      </c>
      <c r="H77" s="135">
        <v>0</v>
      </c>
      <c r="I77" s="135">
        <v>0</v>
      </c>
      <c r="J77" s="4" t="s">
        <v>13</v>
      </c>
    </row>
    <row r="78" spans="1:10" ht="21">
      <c r="A78" s="3">
        <v>11</v>
      </c>
      <c r="B78" s="19">
        <v>1301</v>
      </c>
      <c r="C78" s="3" t="s">
        <v>204</v>
      </c>
      <c r="D78" s="121">
        <v>141250</v>
      </c>
      <c r="E78" s="20" t="s">
        <v>33</v>
      </c>
      <c r="F78" s="11">
        <v>141250</v>
      </c>
      <c r="G78" s="5">
        <v>1996921.26</v>
      </c>
      <c r="H78" s="4">
        <v>51882.03</v>
      </c>
      <c r="I78" s="5">
        <v>177</v>
      </c>
      <c r="J78" s="4"/>
    </row>
    <row r="79" spans="1:10" ht="21">
      <c r="A79" s="3">
        <v>12</v>
      </c>
      <c r="B79" s="17" t="s">
        <v>205</v>
      </c>
      <c r="C79" s="3" t="s">
        <v>206</v>
      </c>
      <c r="D79" s="22">
        <v>13</v>
      </c>
      <c r="E79" s="20" t="s">
        <v>207</v>
      </c>
      <c r="F79" s="4">
        <v>26650.3</v>
      </c>
      <c r="G79" s="4">
        <v>1718058</v>
      </c>
      <c r="H79" s="135">
        <v>0</v>
      </c>
      <c r="I79" s="135">
        <v>0</v>
      </c>
      <c r="J79" s="4" t="s">
        <v>13</v>
      </c>
    </row>
    <row r="80" spans="1:10" ht="21">
      <c r="A80" s="3">
        <v>13</v>
      </c>
      <c r="B80" s="19" t="s">
        <v>27</v>
      </c>
      <c r="C80" s="3" t="s">
        <v>28</v>
      </c>
      <c r="D80" s="22">
        <v>1492</v>
      </c>
      <c r="E80" s="20" t="s">
        <v>36</v>
      </c>
      <c r="F80" s="11">
        <v>429.95000000000005</v>
      </c>
      <c r="G80" s="5">
        <v>1681683.94</v>
      </c>
      <c r="H80" s="4">
        <v>0</v>
      </c>
      <c r="I80" s="5">
        <v>21762.199999999997</v>
      </c>
      <c r="J80" s="4"/>
    </row>
    <row r="81" spans="1:10" ht="21">
      <c r="A81" s="3">
        <v>14</v>
      </c>
      <c r="B81" s="17">
        <v>6704</v>
      </c>
      <c r="C81" s="10" t="s">
        <v>25</v>
      </c>
      <c r="D81" s="22">
        <v>25</v>
      </c>
      <c r="E81" s="20" t="s">
        <v>36</v>
      </c>
      <c r="F81" s="11">
        <v>52.400000000000006</v>
      </c>
      <c r="G81" s="5">
        <v>1452722.31</v>
      </c>
      <c r="H81" s="4">
        <v>0</v>
      </c>
      <c r="I81" s="5">
        <v>0</v>
      </c>
      <c r="J81" s="4"/>
    </row>
    <row r="82" spans="1:10" ht="21">
      <c r="A82" s="3">
        <v>15</v>
      </c>
      <c r="B82" s="17" t="s">
        <v>208</v>
      </c>
      <c r="C82" s="137" t="s">
        <v>209</v>
      </c>
      <c r="D82" s="121">
        <v>157800</v>
      </c>
      <c r="E82" s="20" t="s">
        <v>33</v>
      </c>
      <c r="F82" s="4">
        <v>157800</v>
      </c>
      <c r="G82" s="4">
        <v>1031107.49</v>
      </c>
      <c r="H82" s="135">
        <v>48671.340000000004</v>
      </c>
      <c r="I82" s="135">
        <v>0</v>
      </c>
      <c r="J82" s="4"/>
    </row>
    <row r="83" spans="1:10" ht="21">
      <c r="A83" s="3">
        <v>16</v>
      </c>
      <c r="B83" s="17" t="s">
        <v>23</v>
      </c>
      <c r="C83" s="3" t="s">
        <v>14</v>
      </c>
      <c r="D83" s="121">
        <v>55500</v>
      </c>
      <c r="E83" s="20" t="s">
        <v>33</v>
      </c>
      <c r="F83" s="11">
        <v>55500</v>
      </c>
      <c r="G83" s="5">
        <v>932701.8</v>
      </c>
      <c r="H83" s="4">
        <v>0</v>
      </c>
      <c r="I83" s="5">
        <v>0</v>
      </c>
      <c r="J83" s="4"/>
    </row>
    <row r="84" spans="1:10" ht="21">
      <c r="A84" s="3">
        <v>17</v>
      </c>
      <c r="B84" s="19" t="s">
        <v>152</v>
      </c>
      <c r="C84" s="3" t="s">
        <v>153</v>
      </c>
      <c r="D84" s="22">
        <v>101.543</v>
      </c>
      <c r="E84" s="20" t="s">
        <v>154</v>
      </c>
      <c r="F84" s="11">
        <v>101543</v>
      </c>
      <c r="G84" s="5">
        <v>585334.63</v>
      </c>
      <c r="H84" s="4">
        <v>0</v>
      </c>
      <c r="I84" s="5">
        <v>40973.43</v>
      </c>
      <c r="J84" s="4"/>
    </row>
    <row r="85" spans="1:10" ht="21">
      <c r="A85" s="3">
        <v>18</v>
      </c>
      <c r="B85" s="17" t="s">
        <v>210</v>
      </c>
      <c r="C85" s="3" t="s">
        <v>211</v>
      </c>
      <c r="D85" s="22">
        <v>4640</v>
      </c>
      <c r="E85" s="20" t="s">
        <v>36</v>
      </c>
      <c r="F85" s="4">
        <v>960</v>
      </c>
      <c r="G85" s="4">
        <v>464150.2</v>
      </c>
      <c r="H85" s="135">
        <v>0</v>
      </c>
      <c r="I85" s="135">
        <v>32490.52</v>
      </c>
      <c r="J85" s="4"/>
    </row>
    <row r="86" spans="1:10" ht="21">
      <c r="A86" s="3">
        <v>19</v>
      </c>
      <c r="B86" s="17" t="s">
        <v>212</v>
      </c>
      <c r="C86" s="3" t="s">
        <v>213</v>
      </c>
      <c r="D86" s="121">
        <v>49440</v>
      </c>
      <c r="E86" s="20" t="s">
        <v>33</v>
      </c>
      <c r="F86" s="4">
        <v>49440</v>
      </c>
      <c r="G86" s="4">
        <v>334940.81999999995</v>
      </c>
      <c r="H86" s="135">
        <v>0</v>
      </c>
      <c r="I86" s="135">
        <v>0</v>
      </c>
      <c r="J86" s="4"/>
    </row>
    <row r="87" spans="1:10" ht="21">
      <c r="A87" s="3">
        <v>20</v>
      </c>
      <c r="B87" s="7" t="s">
        <v>15</v>
      </c>
      <c r="C87" s="3" t="s">
        <v>16</v>
      </c>
      <c r="D87" s="8">
        <v>1530143</v>
      </c>
      <c r="E87" s="20"/>
      <c r="F87" s="5">
        <v>279277.5</v>
      </c>
      <c r="G87" s="5">
        <v>1411281.82</v>
      </c>
      <c r="H87" s="5">
        <v>37730</v>
      </c>
      <c r="I87" s="5">
        <v>42557</v>
      </c>
      <c r="J87" s="4"/>
    </row>
    <row r="88" spans="1:10" ht="21">
      <c r="A88" s="699" t="s">
        <v>17</v>
      </c>
      <c r="B88" s="699"/>
      <c r="C88" s="699"/>
      <c r="D88" s="699"/>
      <c r="E88" s="699"/>
      <c r="F88" s="12">
        <f>SUM(F68:F87)</f>
        <v>26389328.549999997</v>
      </c>
      <c r="G88" s="12">
        <f>SUM(G68:G87)</f>
        <v>233901315.7099999</v>
      </c>
      <c r="H88" s="12">
        <f>SUM(H68:H87)</f>
        <v>703412.84</v>
      </c>
      <c r="I88" s="12">
        <f>SUM(I68:I87)</f>
        <v>3525480.7100000004</v>
      </c>
      <c r="J88" s="2"/>
    </row>
    <row r="89" spans="1:5" ht="21">
      <c r="A89" s="1" t="s">
        <v>18</v>
      </c>
      <c r="E89" s="14"/>
    </row>
    <row r="90" ht="21">
      <c r="A90" s="1" t="s">
        <v>19</v>
      </c>
    </row>
    <row r="100" spans="1:10" ht="21">
      <c r="A100" s="698" t="s">
        <v>0</v>
      </c>
      <c r="B100" s="698"/>
      <c r="C100" s="698"/>
      <c r="D100" s="698"/>
      <c r="E100" s="698"/>
      <c r="F100" s="698"/>
      <c r="G100" s="698"/>
      <c r="H100" s="698"/>
      <c r="I100" s="698"/>
      <c r="J100" s="698"/>
    </row>
    <row r="101" spans="1:10" ht="21">
      <c r="A101" s="698" t="s">
        <v>243</v>
      </c>
      <c r="B101" s="698"/>
      <c r="C101" s="698"/>
      <c r="D101" s="698"/>
      <c r="E101" s="698"/>
      <c r="F101" s="698"/>
      <c r="G101" s="698"/>
      <c r="H101" s="698"/>
      <c r="I101" s="698"/>
      <c r="J101" s="698"/>
    </row>
    <row r="102" spans="1:10" ht="21">
      <c r="A102" s="115" t="s">
        <v>1</v>
      </c>
      <c r="B102" s="16" t="s">
        <v>2</v>
      </c>
      <c r="C102" s="115" t="s">
        <v>3</v>
      </c>
      <c r="D102" s="699" t="s">
        <v>4</v>
      </c>
      <c r="E102" s="699"/>
      <c r="F102" s="2" t="s">
        <v>5</v>
      </c>
      <c r="G102" s="2" t="s">
        <v>6</v>
      </c>
      <c r="H102" s="2" t="s">
        <v>7</v>
      </c>
      <c r="I102" s="2" t="s">
        <v>8</v>
      </c>
      <c r="J102" s="2" t="s">
        <v>9</v>
      </c>
    </row>
    <row r="103" spans="1:10" ht="21">
      <c r="A103" s="3">
        <v>1</v>
      </c>
      <c r="B103" s="19" t="s">
        <v>30</v>
      </c>
      <c r="C103" s="3" t="s">
        <v>159</v>
      </c>
      <c r="D103" s="121">
        <v>44865000</v>
      </c>
      <c r="E103" s="20" t="s">
        <v>33</v>
      </c>
      <c r="F103" s="11">
        <v>44865000</v>
      </c>
      <c r="G103" s="5">
        <v>214777087.1600001</v>
      </c>
      <c r="H103" s="135">
        <v>0</v>
      </c>
      <c r="I103" s="135">
        <v>0</v>
      </c>
      <c r="J103" s="4"/>
    </row>
    <row r="104" spans="1:10" ht="21">
      <c r="A104" s="3">
        <v>2</v>
      </c>
      <c r="B104" s="17">
        <v>2716</v>
      </c>
      <c r="C104" s="3" t="s">
        <v>20</v>
      </c>
      <c r="D104" s="22">
        <v>3</v>
      </c>
      <c r="E104" s="20" t="s">
        <v>21</v>
      </c>
      <c r="F104" s="4">
        <v>3</v>
      </c>
      <c r="G104" s="4">
        <v>57196672.09</v>
      </c>
      <c r="H104" s="5">
        <v>0</v>
      </c>
      <c r="I104" s="5">
        <v>4003767.0500000003</v>
      </c>
      <c r="J104" s="4"/>
    </row>
    <row r="105" spans="1:10" ht="21">
      <c r="A105" s="3">
        <v>3</v>
      </c>
      <c r="B105" s="17" t="s">
        <v>244</v>
      </c>
      <c r="C105" s="3" t="s">
        <v>245</v>
      </c>
      <c r="D105" s="22">
        <v>1027100</v>
      </c>
      <c r="E105" s="20" t="s">
        <v>33</v>
      </c>
      <c r="F105" s="4">
        <v>1027100</v>
      </c>
      <c r="G105" s="4">
        <v>35157624.04</v>
      </c>
      <c r="H105" s="135">
        <v>0</v>
      </c>
      <c r="I105" s="135">
        <v>0</v>
      </c>
      <c r="J105" s="4"/>
    </row>
    <row r="106" spans="1:10" ht="21">
      <c r="A106" s="3">
        <v>4</v>
      </c>
      <c r="B106" s="19">
        <v>2101</v>
      </c>
      <c r="C106" s="3" t="s">
        <v>155</v>
      </c>
      <c r="D106" s="22">
        <v>121765</v>
      </c>
      <c r="E106" s="20" t="s">
        <v>36</v>
      </c>
      <c r="F106" s="11">
        <v>199450</v>
      </c>
      <c r="G106" s="4">
        <v>24720215.500000004</v>
      </c>
      <c r="H106" s="4">
        <v>0</v>
      </c>
      <c r="I106" s="5">
        <v>1730415.1400000004</v>
      </c>
      <c r="J106" s="4"/>
    </row>
    <row r="107" spans="1:10" ht="21">
      <c r="A107" s="3">
        <v>5</v>
      </c>
      <c r="B107" s="17" t="s">
        <v>22</v>
      </c>
      <c r="C107" s="3" t="s">
        <v>10</v>
      </c>
      <c r="D107" s="136">
        <v>1045800</v>
      </c>
      <c r="E107" s="20" t="s">
        <v>33</v>
      </c>
      <c r="F107" s="4">
        <v>1045800</v>
      </c>
      <c r="G107" s="5">
        <v>17688287.600000005</v>
      </c>
      <c r="H107" s="135">
        <v>0</v>
      </c>
      <c r="I107" s="135">
        <v>0</v>
      </c>
      <c r="J107" s="4"/>
    </row>
    <row r="108" spans="1:10" ht="21">
      <c r="A108" s="3">
        <v>6</v>
      </c>
      <c r="B108" s="19" t="s">
        <v>152</v>
      </c>
      <c r="C108" s="3" t="s">
        <v>153</v>
      </c>
      <c r="D108" s="22">
        <v>2354.59</v>
      </c>
      <c r="E108" s="20" t="s">
        <v>154</v>
      </c>
      <c r="F108" s="11">
        <v>2354589</v>
      </c>
      <c r="G108" s="4">
        <v>14039461.590000004</v>
      </c>
      <c r="H108" s="4">
        <v>21723.270000000004</v>
      </c>
      <c r="I108" s="5">
        <v>984282.9299999996</v>
      </c>
      <c r="J108" s="4"/>
    </row>
    <row r="109" spans="1:10" ht="21">
      <c r="A109" s="3">
        <v>7</v>
      </c>
      <c r="B109" s="19">
        <v>8703</v>
      </c>
      <c r="C109" s="3" t="s">
        <v>199</v>
      </c>
      <c r="D109" s="22">
        <v>19</v>
      </c>
      <c r="E109" s="20" t="s">
        <v>26</v>
      </c>
      <c r="F109" s="5">
        <v>19590</v>
      </c>
      <c r="G109" s="5">
        <v>9483539.719999999</v>
      </c>
      <c r="H109" s="135">
        <v>0</v>
      </c>
      <c r="I109" s="135">
        <v>0</v>
      </c>
      <c r="J109" s="4" t="s">
        <v>46</v>
      </c>
    </row>
    <row r="110" spans="1:10" ht="21">
      <c r="A110" s="3">
        <v>8</v>
      </c>
      <c r="B110" s="161" t="s">
        <v>198</v>
      </c>
      <c r="C110" s="3" t="s">
        <v>29</v>
      </c>
      <c r="D110" s="121">
        <v>501000</v>
      </c>
      <c r="E110" s="20" t="s">
        <v>33</v>
      </c>
      <c r="F110" s="11">
        <v>501000</v>
      </c>
      <c r="G110" s="5">
        <v>8473735.029999997</v>
      </c>
      <c r="H110" s="135">
        <v>0</v>
      </c>
      <c r="I110" s="135">
        <v>0</v>
      </c>
      <c r="J110" s="4"/>
    </row>
    <row r="111" spans="1:10" ht="21">
      <c r="A111" s="3">
        <v>9</v>
      </c>
      <c r="B111" s="19" t="s">
        <v>24</v>
      </c>
      <c r="C111" s="3" t="s">
        <v>12</v>
      </c>
      <c r="D111" s="121">
        <v>912700</v>
      </c>
      <c r="E111" s="20" t="s">
        <v>33</v>
      </c>
      <c r="F111" s="11">
        <v>912700</v>
      </c>
      <c r="G111" s="5">
        <v>7466165.1499999985</v>
      </c>
      <c r="H111" s="135">
        <v>0</v>
      </c>
      <c r="I111" s="135">
        <v>0</v>
      </c>
      <c r="J111" s="4"/>
    </row>
    <row r="112" spans="1:10" ht="21">
      <c r="A112" s="3">
        <v>10</v>
      </c>
      <c r="B112" s="19" t="s">
        <v>246</v>
      </c>
      <c r="C112" s="3" t="s">
        <v>204</v>
      </c>
      <c r="D112" s="22">
        <v>148425</v>
      </c>
      <c r="E112" s="20" t="s">
        <v>33</v>
      </c>
      <c r="F112" s="5">
        <v>148425</v>
      </c>
      <c r="G112" s="5">
        <v>2175374.51</v>
      </c>
      <c r="H112" s="135">
        <v>0</v>
      </c>
      <c r="I112" s="135">
        <v>0</v>
      </c>
      <c r="J112" s="4"/>
    </row>
    <row r="113" spans="1:10" ht="21">
      <c r="A113" s="3">
        <v>11</v>
      </c>
      <c r="B113" s="19" t="s">
        <v>247</v>
      </c>
      <c r="C113" s="3" t="s">
        <v>248</v>
      </c>
      <c r="D113" s="162">
        <v>112302</v>
      </c>
      <c r="E113" s="20" t="s">
        <v>33</v>
      </c>
      <c r="F113" s="5">
        <v>112302</v>
      </c>
      <c r="G113" s="5">
        <v>2129378.27</v>
      </c>
      <c r="H113" s="135">
        <v>0</v>
      </c>
      <c r="I113" s="135">
        <v>0</v>
      </c>
      <c r="J113" s="4"/>
    </row>
    <row r="114" spans="1:10" ht="21">
      <c r="A114" s="3">
        <v>12</v>
      </c>
      <c r="B114" s="19" t="s">
        <v>27</v>
      </c>
      <c r="C114" s="3" t="s">
        <v>249</v>
      </c>
      <c r="D114" s="22">
        <v>1484</v>
      </c>
      <c r="E114" s="20" t="s">
        <v>36</v>
      </c>
      <c r="F114" s="11">
        <v>515.1400000000001</v>
      </c>
      <c r="G114" s="5">
        <v>1940084.7999999998</v>
      </c>
      <c r="H114" s="135">
        <v>0</v>
      </c>
      <c r="I114" s="135">
        <v>24158.81</v>
      </c>
      <c r="J114" s="4"/>
    </row>
    <row r="115" spans="1:10" ht="21">
      <c r="A115" s="3">
        <v>13</v>
      </c>
      <c r="B115" s="19" t="s">
        <v>250</v>
      </c>
      <c r="C115" s="3" t="s">
        <v>251</v>
      </c>
      <c r="D115" s="22">
        <v>170.97</v>
      </c>
      <c r="E115" s="20" t="s">
        <v>154</v>
      </c>
      <c r="F115" s="5">
        <v>170974</v>
      </c>
      <c r="G115" s="5">
        <v>1324012.44</v>
      </c>
      <c r="H115" s="135">
        <v>0</v>
      </c>
      <c r="I115" s="135">
        <v>92680.87000000001</v>
      </c>
      <c r="J115" s="4"/>
    </row>
    <row r="116" spans="1:10" ht="21">
      <c r="A116" s="3">
        <v>14</v>
      </c>
      <c r="B116" s="17">
        <v>6704</v>
      </c>
      <c r="C116" s="10" t="s">
        <v>25</v>
      </c>
      <c r="D116" s="22">
        <v>16</v>
      </c>
      <c r="E116" s="20" t="s">
        <v>36</v>
      </c>
      <c r="F116" s="11">
        <v>45.8</v>
      </c>
      <c r="G116" s="5">
        <v>1269793</v>
      </c>
      <c r="H116" s="135">
        <v>0</v>
      </c>
      <c r="I116" s="135">
        <v>0</v>
      </c>
      <c r="J116" s="4"/>
    </row>
    <row r="117" spans="1:10" ht="21">
      <c r="A117" s="3">
        <v>15</v>
      </c>
      <c r="B117" s="19" t="s">
        <v>252</v>
      </c>
      <c r="C117" s="3" t="s">
        <v>253</v>
      </c>
      <c r="D117" s="22">
        <v>4</v>
      </c>
      <c r="E117" s="20" t="s">
        <v>26</v>
      </c>
      <c r="F117" s="5">
        <v>76100</v>
      </c>
      <c r="G117" s="5">
        <v>1110000</v>
      </c>
      <c r="H117" s="135">
        <v>0</v>
      </c>
      <c r="I117" s="135">
        <v>0</v>
      </c>
      <c r="J117" s="4" t="s">
        <v>13</v>
      </c>
    </row>
    <row r="118" spans="1:10" ht="21">
      <c r="A118" s="3">
        <v>16</v>
      </c>
      <c r="B118" s="17" t="s">
        <v>208</v>
      </c>
      <c r="C118" s="137" t="s">
        <v>209</v>
      </c>
      <c r="D118" s="121">
        <v>185470</v>
      </c>
      <c r="E118" s="20" t="s">
        <v>33</v>
      </c>
      <c r="F118" s="4">
        <v>185470</v>
      </c>
      <c r="G118" s="4">
        <v>1093623.5299999998</v>
      </c>
      <c r="H118" s="135">
        <v>122452.91999999998</v>
      </c>
      <c r="I118" s="135">
        <v>0</v>
      </c>
      <c r="J118" s="4"/>
    </row>
    <row r="119" spans="1:10" ht="21">
      <c r="A119" s="3">
        <v>17</v>
      </c>
      <c r="B119" s="19" t="s">
        <v>254</v>
      </c>
      <c r="C119" s="3" t="s">
        <v>255</v>
      </c>
      <c r="D119" s="22">
        <v>50.29</v>
      </c>
      <c r="E119" s="20" t="s">
        <v>154</v>
      </c>
      <c r="F119" s="5">
        <v>50294</v>
      </c>
      <c r="G119" s="5">
        <v>598616.7</v>
      </c>
      <c r="H119" s="135">
        <v>6530.37</v>
      </c>
      <c r="I119" s="135">
        <v>42360.29</v>
      </c>
      <c r="J119" s="4"/>
    </row>
    <row r="120" spans="1:10" ht="21">
      <c r="A120" s="3">
        <v>18</v>
      </c>
      <c r="B120" s="17" t="s">
        <v>23</v>
      </c>
      <c r="C120" s="3" t="s">
        <v>14</v>
      </c>
      <c r="D120" s="121">
        <v>33100</v>
      </c>
      <c r="E120" s="20" t="s">
        <v>33</v>
      </c>
      <c r="F120" s="11">
        <v>33100</v>
      </c>
      <c r="G120" s="5">
        <v>559841.5700000001</v>
      </c>
      <c r="H120" s="4">
        <v>0</v>
      </c>
      <c r="I120" s="5">
        <v>0</v>
      </c>
      <c r="J120" s="4"/>
    </row>
    <row r="121" spans="1:10" ht="21">
      <c r="A121" s="3">
        <v>19</v>
      </c>
      <c r="B121" s="17" t="s">
        <v>212</v>
      </c>
      <c r="C121" s="3" t="s">
        <v>213</v>
      </c>
      <c r="D121" s="121">
        <v>54000</v>
      </c>
      <c r="E121" s="20" t="s">
        <v>33</v>
      </c>
      <c r="F121" s="4">
        <v>54000</v>
      </c>
      <c r="G121" s="4">
        <v>471890.67000000016</v>
      </c>
      <c r="H121" s="135">
        <v>0</v>
      </c>
      <c r="I121" s="135">
        <v>0</v>
      </c>
      <c r="J121" s="4"/>
    </row>
    <row r="122" spans="1:10" ht="21">
      <c r="A122" s="3">
        <v>20</v>
      </c>
      <c r="B122" s="7" t="s">
        <v>15</v>
      </c>
      <c r="C122" s="3" t="s">
        <v>16</v>
      </c>
      <c r="D122" s="8">
        <v>35139980.180000015</v>
      </c>
      <c r="E122" s="20"/>
      <c r="F122" s="5">
        <v>299165.67</v>
      </c>
      <c r="G122" s="5">
        <v>2217878.63</v>
      </c>
      <c r="H122" s="5">
        <v>144678.12</v>
      </c>
      <c r="I122" s="5">
        <v>88386.51</v>
      </c>
      <c r="J122" s="4"/>
    </row>
    <row r="123" spans="1:10" ht="21">
      <c r="A123" s="699" t="s">
        <v>17</v>
      </c>
      <c r="B123" s="699"/>
      <c r="C123" s="699"/>
      <c r="D123" s="699"/>
      <c r="E123" s="699"/>
      <c r="F123" s="12">
        <f>SUM(F103:F122)</f>
        <v>52055623.61</v>
      </c>
      <c r="G123" s="12">
        <f>SUM(G103:G122)</f>
        <v>403893282.00000006</v>
      </c>
      <c r="H123" s="12">
        <f>SUM(H103:H122)</f>
        <v>295384.68</v>
      </c>
      <c r="I123" s="12">
        <f>SUM(I103:I122)</f>
        <v>6966051.6</v>
      </c>
      <c r="J123" s="2"/>
    </row>
    <row r="124" spans="1:5" ht="21">
      <c r="A124" s="1" t="s">
        <v>18</v>
      </c>
      <c r="E124" s="14"/>
    </row>
    <row r="125" ht="21">
      <c r="A125" s="1" t="s">
        <v>19</v>
      </c>
    </row>
    <row r="133" spans="1:10" ht="21">
      <c r="A133" s="704" t="s">
        <v>0</v>
      </c>
      <c r="B133" s="704"/>
      <c r="C133" s="704"/>
      <c r="D133" s="704"/>
      <c r="E133" s="704"/>
      <c r="F133" s="704"/>
      <c r="G133" s="704"/>
      <c r="H133" s="704"/>
      <c r="I133" s="704"/>
      <c r="J133" s="704"/>
    </row>
    <row r="134" spans="1:10" ht="21">
      <c r="A134" s="704" t="s">
        <v>277</v>
      </c>
      <c r="B134" s="704"/>
      <c r="C134" s="704"/>
      <c r="D134" s="704"/>
      <c r="E134" s="704"/>
      <c r="F134" s="704"/>
      <c r="G134" s="704"/>
      <c r="H134" s="704"/>
      <c r="I134" s="704"/>
      <c r="J134" s="704"/>
    </row>
    <row r="135" spans="1:10" ht="21">
      <c r="A135" s="180" t="s">
        <v>1</v>
      </c>
      <c r="B135" s="181" t="s">
        <v>2</v>
      </c>
      <c r="C135" s="180" t="s">
        <v>3</v>
      </c>
      <c r="D135" s="705" t="s">
        <v>4</v>
      </c>
      <c r="E135" s="705"/>
      <c r="F135" s="2" t="s">
        <v>5</v>
      </c>
      <c r="G135" s="2" t="s">
        <v>6</v>
      </c>
      <c r="H135" s="2" t="s">
        <v>7</v>
      </c>
      <c r="I135" s="2" t="s">
        <v>8</v>
      </c>
      <c r="J135" s="2" t="s">
        <v>9</v>
      </c>
    </row>
    <row r="136" spans="1:10" ht="21">
      <c r="A136" s="183">
        <v>1</v>
      </c>
      <c r="B136" s="184" t="s">
        <v>30</v>
      </c>
      <c r="C136" s="183" t="s">
        <v>159</v>
      </c>
      <c r="D136" s="121">
        <v>59870173</v>
      </c>
      <c r="E136" s="185" t="s">
        <v>33</v>
      </c>
      <c r="F136" s="11">
        <v>59870173</v>
      </c>
      <c r="G136" s="5">
        <v>364035581.22999996</v>
      </c>
      <c r="H136" s="135">
        <v>0</v>
      </c>
      <c r="I136" s="135">
        <v>0</v>
      </c>
      <c r="J136" s="4"/>
    </row>
    <row r="137" spans="1:10" ht="21">
      <c r="A137" s="183">
        <v>2</v>
      </c>
      <c r="B137" s="186" t="s">
        <v>244</v>
      </c>
      <c r="C137" s="183" t="s">
        <v>245</v>
      </c>
      <c r="D137" s="22">
        <v>1706400</v>
      </c>
      <c r="E137" s="185" t="s">
        <v>33</v>
      </c>
      <c r="F137" s="4">
        <v>1706400</v>
      </c>
      <c r="G137" s="4">
        <v>52968832.92</v>
      </c>
      <c r="H137" s="135">
        <v>0</v>
      </c>
      <c r="I137" s="135">
        <v>0</v>
      </c>
      <c r="J137" s="4"/>
    </row>
    <row r="138" spans="1:10" ht="21">
      <c r="A138" s="183">
        <v>3</v>
      </c>
      <c r="B138" s="186">
        <v>2716</v>
      </c>
      <c r="C138" s="183" t="s">
        <v>20</v>
      </c>
      <c r="D138" s="22">
        <v>2</v>
      </c>
      <c r="E138" s="185" t="s">
        <v>21</v>
      </c>
      <c r="F138" s="4">
        <v>2</v>
      </c>
      <c r="G138" s="4">
        <v>28074223.68</v>
      </c>
      <c r="H138" s="5">
        <v>0</v>
      </c>
      <c r="I138" s="5">
        <v>1965195.66</v>
      </c>
      <c r="J138" s="4"/>
    </row>
    <row r="139" spans="1:10" ht="21">
      <c r="A139" s="183">
        <v>4</v>
      </c>
      <c r="B139" s="184">
        <v>2101</v>
      </c>
      <c r="C139" s="183" t="s">
        <v>155</v>
      </c>
      <c r="D139" s="22">
        <v>13948</v>
      </c>
      <c r="E139" s="185" t="s">
        <v>36</v>
      </c>
      <c r="F139" s="11">
        <v>110697.24</v>
      </c>
      <c r="G139" s="4">
        <v>16706827.29</v>
      </c>
      <c r="H139" s="4">
        <v>0</v>
      </c>
      <c r="I139" s="4">
        <v>1169477.91</v>
      </c>
      <c r="J139" s="4"/>
    </row>
    <row r="140" spans="1:10" ht="21">
      <c r="A140" s="183">
        <v>5</v>
      </c>
      <c r="B140" s="184">
        <v>8703</v>
      </c>
      <c r="C140" s="183" t="s">
        <v>199</v>
      </c>
      <c r="D140" s="22">
        <v>15</v>
      </c>
      <c r="E140" s="185" t="s">
        <v>26</v>
      </c>
      <c r="F140" s="5">
        <v>31060</v>
      </c>
      <c r="G140" s="5">
        <v>13516632.299999997</v>
      </c>
      <c r="H140" s="135">
        <v>0</v>
      </c>
      <c r="I140" s="135">
        <v>0</v>
      </c>
      <c r="J140" s="4" t="s">
        <v>46</v>
      </c>
    </row>
    <row r="141" spans="1:10" ht="21">
      <c r="A141" s="183">
        <v>6</v>
      </c>
      <c r="B141" s="184" t="s">
        <v>152</v>
      </c>
      <c r="C141" s="183" t="s">
        <v>153</v>
      </c>
      <c r="D141" s="22">
        <v>2007.92</v>
      </c>
      <c r="E141" s="185" t="s">
        <v>154</v>
      </c>
      <c r="F141" s="11">
        <v>2007920</v>
      </c>
      <c r="G141" s="4">
        <v>12472141.840000004</v>
      </c>
      <c r="H141" s="4">
        <v>5857.54</v>
      </c>
      <c r="I141" s="4">
        <v>873459.97</v>
      </c>
      <c r="J141" s="4"/>
    </row>
    <row r="142" spans="1:10" ht="21">
      <c r="A142" s="183">
        <v>7</v>
      </c>
      <c r="B142" s="184" t="s">
        <v>278</v>
      </c>
      <c r="C142" s="187" t="s">
        <v>279</v>
      </c>
      <c r="D142" s="22">
        <v>22</v>
      </c>
      <c r="E142" s="185" t="s">
        <v>280</v>
      </c>
      <c r="F142" s="11">
        <v>878</v>
      </c>
      <c r="G142" s="4">
        <v>10571019.1</v>
      </c>
      <c r="H142" s="4">
        <v>0</v>
      </c>
      <c r="I142" s="4">
        <v>0</v>
      </c>
      <c r="J142" s="4" t="s">
        <v>13</v>
      </c>
    </row>
    <row r="143" spans="1:10" ht="21">
      <c r="A143" s="183">
        <v>8</v>
      </c>
      <c r="B143" s="184" t="s">
        <v>281</v>
      </c>
      <c r="C143" s="187" t="s">
        <v>282</v>
      </c>
      <c r="D143" s="22">
        <v>900000</v>
      </c>
      <c r="E143" s="185" t="s">
        <v>33</v>
      </c>
      <c r="F143" s="11">
        <v>900000</v>
      </c>
      <c r="G143" s="4">
        <v>8734792.44</v>
      </c>
      <c r="H143" s="4">
        <v>0</v>
      </c>
      <c r="I143" s="4">
        <v>0</v>
      </c>
      <c r="J143" s="4"/>
    </row>
    <row r="144" spans="1:10" ht="21">
      <c r="A144" s="183">
        <v>9</v>
      </c>
      <c r="B144" s="184" t="s">
        <v>24</v>
      </c>
      <c r="C144" s="183" t="s">
        <v>12</v>
      </c>
      <c r="D144" s="121">
        <v>736300</v>
      </c>
      <c r="E144" s="185" t="s">
        <v>33</v>
      </c>
      <c r="F144" s="11">
        <v>736300</v>
      </c>
      <c r="G144" s="5">
        <v>5955025.66</v>
      </c>
      <c r="H144" s="135">
        <v>0</v>
      </c>
      <c r="I144" s="135">
        <v>0</v>
      </c>
      <c r="J144" s="4"/>
    </row>
    <row r="145" spans="1:10" ht="21">
      <c r="A145" s="183">
        <v>10</v>
      </c>
      <c r="B145" s="186" t="s">
        <v>22</v>
      </c>
      <c r="C145" s="183" t="s">
        <v>10</v>
      </c>
      <c r="D145" s="136">
        <v>282400</v>
      </c>
      <c r="E145" s="185" t="s">
        <v>33</v>
      </c>
      <c r="F145" s="4">
        <v>282400</v>
      </c>
      <c r="G145" s="5">
        <v>4796378.89</v>
      </c>
      <c r="H145" s="4">
        <v>0</v>
      </c>
      <c r="I145" s="4">
        <v>0</v>
      </c>
      <c r="J145" s="4"/>
    </row>
    <row r="146" spans="1:10" ht="21">
      <c r="A146" s="183">
        <v>11</v>
      </c>
      <c r="B146" s="184" t="s">
        <v>283</v>
      </c>
      <c r="C146" s="187" t="s">
        <v>284</v>
      </c>
      <c r="D146" s="22">
        <v>117199.8</v>
      </c>
      <c r="E146" s="185" t="s">
        <v>33</v>
      </c>
      <c r="F146" s="11">
        <v>117199.8</v>
      </c>
      <c r="G146" s="4">
        <v>2706831.39</v>
      </c>
      <c r="H146" s="4">
        <v>0</v>
      </c>
      <c r="I146" s="4">
        <v>0</v>
      </c>
      <c r="J146" s="4" t="s">
        <v>13</v>
      </c>
    </row>
    <row r="147" spans="1:10" ht="21">
      <c r="A147" s="183">
        <v>12</v>
      </c>
      <c r="B147" s="184" t="s">
        <v>250</v>
      </c>
      <c r="C147" s="183" t="s">
        <v>251</v>
      </c>
      <c r="D147" s="22">
        <v>266.398</v>
      </c>
      <c r="E147" s="185" t="s">
        <v>154</v>
      </c>
      <c r="F147" s="11">
        <v>266398</v>
      </c>
      <c r="G147" s="4">
        <v>1777172.5099999998</v>
      </c>
      <c r="H147" s="4">
        <v>0</v>
      </c>
      <c r="I147" s="4">
        <v>124402.07</v>
      </c>
      <c r="J147" s="4"/>
    </row>
    <row r="148" spans="1:10" ht="21">
      <c r="A148" s="183">
        <v>13</v>
      </c>
      <c r="B148" s="184" t="s">
        <v>27</v>
      </c>
      <c r="C148" s="183" t="s">
        <v>249</v>
      </c>
      <c r="D148" s="22">
        <v>59</v>
      </c>
      <c r="E148" s="185" t="s">
        <v>36</v>
      </c>
      <c r="F148" s="11">
        <v>394.29</v>
      </c>
      <c r="G148" s="5">
        <v>1694068.5</v>
      </c>
      <c r="H148" s="4">
        <v>0</v>
      </c>
      <c r="I148" s="4">
        <v>33681.24</v>
      </c>
      <c r="J148" s="4"/>
    </row>
    <row r="149" spans="1:10" ht="21">
      <c r="A149" s="183">
        <v>14</v>
      </c>
      <c r="B149" s="186">
        <v>6704</v>
      </c>
      <c r="C149" s="188" t="s">
        <v>25</v>
      </c>
      <c r="D149" s="22">
        <v>2</v>
      </c>
      <c r="E149" s="185" t="s">
        <v>36</v>
      </c>
      <c r="F149" s="11">
        <v>62.4</v>
      </c>
      <c r="G149" s="5">
        <v>1578754.72</v>
      </c>
      <c r="H149" s="135">
        <v>0</v>
      </c>
      <c r="I149" s="135">
        <v>0</v>
      </c>
      <c r="J149" s="4"/>
    </row>
    <row r="150" spans="1:10" ht="21">
      <c r="A150" s="183">
        <v>15</v>
      </c>
      <c r="B150" s="186" t="s">
        <v>202</v>
      </c>
      <c r="C150" s="188" t="s">
        <v>285</v>
      </c>
      <c r="D150" s="22">
        <v>1</v>
      </c>
      <c r="E150" s="185" t="s">
        <v>286</v>
      </c>
      <c r="F150" s="11">
        <v>3600</v>
      </c>
      <c r="G150" s="5">
        <v>1443000</v>
      </c>
      <c r="H150" s="135">
        <v>0</v>
      </c>
      <c r="I150" s="135">
        <v>0</v>
      </c>
      <c r="J150" s="4" t="s">
        <v>13</v>
      </c>
    </row>
    <row r="151" spans="1:10" ht="21">
      <c r="A151" s="183">
        <v>16</v>
      </c>
      <c r="B151" s="184" t="s">
        <v>247</v>
      </c>
      <c r="C151" s="183" t="s">
        <v>248</v>
      </c>
      <c r="D151" s="162">
        <v>72864</v>
      </c>
      <c r="E151" s="185" t="s">
        <v>33</v>
      </c>
      <c r="F151" s="5">
        <v>72864</v>
      </c>
      <c r="G151" s="5">
        <v>1376033.64</v>
      </c>
      <c r="H151" s="135">
        <v>0</v>
      </c>
      <c r="I151" s="135">
        <v>0</v>
      </c>
      <c r="J151" s="4"/>
    </row>
    <row r="152" spans="1:10" ht="21">
      <c r="A152" s="183">
        <v>17</v>
      </c>
      <c r="B152" s="184" t="s">
        <v>246</v>
      </c>
      <c r="C152" s="183" t="s">
        <v>204</v>
      </c>
      <c r="D152" s="22">
        <v>142390</v>
      </c>
      <c r="E152" s="185" t="s">
        <v>33</v>
      </c>
      <c r="F152" s="5">
        <v>142390</v>
      </c>
      <c r="G152" s="5">
        <v>1315740.65</v>
      </c>
      <c r="H152" s="135">
        <v>60146.31</v>
      </c>
      <c r="I152" s="135">
        <v>7897.71</v>
      </c>
      <c r="J152" s="4"/>
    </row>
    <row r="153" spans="1:10" ht="21">
      <c r="A153" s="183">
        <v>18</v>
      </c>
      <c r="B153" s="186" t="s">
        <v>287</v>
      </c>
      <c r="C153" s="188" t="s">
        <v>288</v>
      </c>
      <c r="D153" s="22">
        <v>20792</v>
      </c>
      <c r="E153" s="185" t="s">
        <v>33</v>
      </c>
      <c r="F153" s="11">
        <v>20792</v>
      </c>
      <c r="G153" s="5">
        <v>1292430.72</v>
      </c>
      <c r="H153" s="135">
        <v>0</v>
      </c>
      <c r="I153" s="135">
        <v>0</v>
      </c>
      <c r="J153" s="4" t="s">
        <v>13</v>
      </c>
    </row>
    <row r="154" spans="1:10" ht="21">
      <c r="A154" s="183">
        <v>19</v>
      </c>
      <c r="B154" s="186" t="s">
        <v>208</v>
      </c>
      <c r="C154" s="189" t="s">
        <v>289</v>
      </c>
      <c r="D154" s="121">
        <v>199450</v>
      </c>
      <c r="E154" s="185" t="s">
        <v>33</v>
      </c>
      <c r="F154" s="4">
        <v>199450</v>
      </c>
      <c r="G154" s="4">
        <v>1094170.6</v>
      </c>
      <c r="H154" s="135">
        <v>128607.03</v>
      </c>
      <c r="I154" s="135">
        <v>0</v>
      </c>
      <c r="J154" s="4"/>
    </row>
    <row r="155" spans="1:10" ht="21">
      <c r="A155" s="183">
        <v>20</v>
      </c>
      <c r="B155" s="190" t="s">
        <v>15</v>
      </c>
      <c r="C155" s="183" t="s">
        <v>16</v>
      </c>
      <c r="D155" s="8"/>
      <c r="E155" s="185"/>
      <c r="F155" s="5">
        <v>391457.78</v>
      </c>
      <c r="G155" s="5">
        <v>8567832.85</v>
      </c>
      <c r="H155" s="5">
        <v>269382.35</v>
      </c>
      <c r="I155" s="5">
        <v>246046.61999999965</v>
      </c>
      <c r="J155" s="4"/>
    </row>
    <row r="156" spans="1:10" ht="21">
      <c r="A156" s="705" t="s">
        <v>17</v>
      </c>
      <c r="B156" s="705"/>
      <c r="C156" s="705"/>
      <c r="D156" s="705"/>
      <c r="E156" s="705"/>
      <c r="F156" s="12">
        <f>SUM(F136:F155)</f>
        <v>66860438.51</v>
      </c>
      <c r="G156" s="12">
        <f>SUM(G136:G155)</f>
        <v>540677490.9300001</v>
      </c>
      <c r="H156" s="12">
        <f>SUM(H136:H155)</f>
        <v>463993.23</v>
      </c>
      <c r="I156" s="12">
        <f>SUM(I136:I155)</f>
        <v>4420161.18</v>
      </c>
      <c r="J156" s="2"/>
    </row>
    <row r="157" spans="1:10" ht="21">
      <c r="A157" s="110" t="s">
        <v>18</v>
      </c>
      <c r="B157" s="110"/>
      <c r="C157" s="109"/>
      <c r="E157" s="14"/>
      <c r="J157" s="109"/>
    </row>
    <row r="158" spans="1:10" ht="21">
      <c r="A158" s="110" t="s">
        <v>19</v>
      </c>
      <c r="B158" s="110"/>
      <c r="C158" s="109"/>
      <c r="E158" s="109"/>
      <c r="J158" s="109"/>
    </row>
    <row r="159" spans="1:10" ht="21">
      <c r="A159" s="110"/>
      <c r="B159" s="110"/>
      <c r="C159" s="109"/>
      <c r="E159" s="109"/>
      <c r="J159" s="109"/>
    </row>
    <row r="165" spans="1:10" ht="21">
      <c r="A165" s="698" t="s">
        <v>0</v>
      </c>
      <c r="B165" s="698"/>
      <c r="C165" s="698"/>
      <c r="D165" s="698"/>
      <c r="E165" s="698"/>
      <c r="F165" s="698"/>
      <c r="G165" s="698"/>
      <c r="H165" s="698"/>
      <c r="I165" s="698"/>
      <c r="J165" s="698"/>
    </row>
    <row r="166" spans="1:10" ht="21">
      <c r="A166" s="698" t="s">
        <v>310</v>
      </c>
      <c r="B166" s="698"/>
      <c r="C166" s="698"/>
      <c r="D166" s="698"/>
      <c r="E166" s="698"/>
      <c r="F166" s="698"/>
      <c r="G166" s="698"/>
      <c r="H166" s="698"/>
      <c r="I166" s="698"/>
      <c r="J166" s="698"/>
    </row>
    <row r="167" spans="1:10" ht="21">
      <c r="A167" s="115" t="s">
        <v>1</v>
      </c>
      <c r="B167" s="16" t="s">
        <v>2</v>
      </c>
      <c r="C167" s="115" t="s">
        <v>3</v>
      </c>
      <c r="D167" s="699" t="s">
        <v>4</v>
      </c>
      <c r="E167" s="699"/>
      <c r="F167" s="2" t="s">
        <v>5</v>
      </c>
      <c r="G167" s="2" t="s">
        <v>6</v>
      </c>
      <c r="H167" s="2" t="s">
        <v>7</v>
      </c>
      <c r="I167" s="2" t="s">
        <v>8</v>
      </c>
      <c r="J167" s="2" t="s">
        <v>9</v>
      </c>
    </row>
    <row r="168" spans="1:10" ht="21">
      <c r="A168" s="3">
        <v>1</v>
      </c>
      <c r="B168" s="184" t="s">
        <v>30</v>
      </c>
      <c r="C168" s="3" t="s">
        <v>159</v>
      </c>
      <c r="D168" s="121">
        <v>77885310</v>
      </c>
      <c r="E168" s="20" t="s">
        <v>33</v>
      </c>
      <c r="F168" s="11">
        <v>77885310</v>
      </c>
      <c r="G168" s="5">
        <v>461495462.2599999</v>
      </c>
      <c r="H168" s="135">
        <v>0</v>
      </c>
      <c r="I168" s="135">
        <v>0</v>
      </c>
      <c r="J168" s="4"/>
    </row>
    <row r="169" spans="1:10" ht="21">
      <c r="A169" s="3">
        <v>2</v>
      </c>
      <c r="B169" s="184" t="s">
        <v>281</v>
      </c>
      <c r="C169" s="3" t="s">
        <v>282</v>
      </c>
      <c r="D169" s="121">
        <v>3870000</v>
      </c>
      <c r="E169" s="20" t="s">
        <v>33</v>
      </c>
      <c r="F169" s="11">
        <v>3870000</v>
      </c>
      <c r="G169" s="4">
        <v>34045140.78</v>
      </c>
      <c r="H169" s="135">
        <v>0</v>
      </c>
      <c r="I169" s="135">
        <v>0</v>
      </c>
      <c r="J169" s="4"/>
    </row>
    <row r="170" spans="1:10" ht="21">
      <c r="A170" s="3">
        <v>3</v>
      </c>
      <c r="B170" s="184">
        <v>2101</v>
      </c>
      <c r="C170" s="3" t="s">
        <v>155</v>
      </c>
      <c r="D170" s="22">
        <v>30402</v>
      </c>
      <c r="E170" s="20" t="s">
        <v>36</v>
      </c>
      <c r="F170" s="11">
        <v>182902</v>
      </c>
      <c r="G170" s="4">
        <v>25878391.509999998</v>
      </c>
      <c r="H170" s="4">
        <v>0</v>
      </c>
      <c r="I170" s="4">
        <v>1811487.4400000002</v>
      </c>
      <c r="J170" s="4"/>
    </row>
    <row r="171" spans="1:10" ht="21">
      <c r="A171" s="3">
        <v>4</v>
      </c>
      <c r="B171" s="184">
        <v>8703</v>
      </c>
      <c r="C171" s="3" t="s">
        <v>311</v>
      </c>
      <c r="D171" s="22">
        <v>18</v>
      </c>
      <c r="E171" s="20" t="s">
        <v>26</v>
      </c>
      <c r="F171" s="5">
        <v>36714</v>
      </c>
      <c r="G171" s="5">
        <v>18304693.65</v>
      </c>
      <c r="H171" s="135">
        <v>0</v>
      </c>
      <c r="I171" s="135">
        <v>0</v>
      </c>
      <c r="J171" s="4" t="s">
        <v>46</v>
      </c>
    </row>
    <row r="172" spans="1:10" ht="21">
      <c r="A172" s="3">
        <v>5</v>
      </c>
      <c r="B172" s="17" t="s">
        <v>22</v>
      </c>
      <c r="C172" s="3" t="s">
        <v>10</v>
      </c>
      <c r="D172" s="136">
        <v>362400</v>
      </c>
      <c r="E172" s="20" t="s">
        <v>33</v>
      </c>
      <c r="F172" s="4">
        <v>362400</v>
      </c>
      <c r="G172" s="5">
        <v>6048019.1099999985</v>
      </c>
      <c r="H172" s="135">
        <v>0</v>
      </c>
      <c r="I172" s="135">
        <v>0</v>
      </c>
      <c r="J172" s="4"/>
    </row>
    <row r="173" spans="1:10" ht="21">
      <c r="A173" s="3">
        <v>6</v>
      </c>
      <c r="B173" s="184" t="s">
        <v>24</v>
      </c>
      <c r="C173" s="3" t="s">
        <v>12</v>
      </c>
      <c r="D173" s="121">
        <v>582000</v>
      </c>
      <c r="E173" s="20" t="s">
        <v>33</v>
      </c>
      <c r="F173" s="11">
        <v>582000</v>
      </c>
      <c r="G173" s="5">
        <v>4625180.25</v>
      </c>
      <c r="H173" s="135">
        <v>0</v>
      </c>
      <c r="I173" s="135">
        <v>0</v>
      </c>
      <c r="J173" s="4"/>
    </row>
    <row r="174" spans="1:10" ht="21">
      <c r="A174" s="3">
        <v>7</v>
      </c>
      <c r="B174" s="17" t="s">
        <v>244</v>
      </c>
      <c r="C174" s="3" t="s">
        <v>245</v>
      </c>
      <c r="D174" s="22">
        <v>107500</v>
      </c>
      <c r="E174" s="20" t="s">
        <v>33</v>
      </c>
      <c r="F174" s="4">
        <v>107500</v>
      </c>
      <c r="G174" s="4">
        <v>3630806.1799999992</v>
      </c>
      <c r="H174" s="135">
        <v>0</v>
      </c>
      <c r="I174" s="135">
        <v>0</v>
      </c>
      <c r="J174" s="4"/>
    </row>
    <row r="175" spans="1:10" ht="21">
      <c r="A175" s="3">
        <v>8</v>
      </c>
      <c r="B175" s="184" t="s">
        <v>152</v>
      </c>
      <c r="C175" s="3" t="s">
        <v>153</v>
      </c>
      <c r="D175" s="22">
        <v>513.43</v>
      </c>
      <c r="E175" s="20" t="s">
        <v>154</v>
      </c>
      <c r="F175" s="11">
        <v>513430</v>
      </c>
      <c r="G175" s="5">
        <v>3202061.649999999</v>
      </c>
      <c r="H175" s="135">
        <v>18338.54</v>
      </c>
      <c r="I175" s="135">
        <v>225428.00000000006</v>
      </c>
      <c r="J175" s="4"/>
    </row>
    <row r="176" spans="1:10" ht="21">
      <c r="A176" s="3">
        <v>9</v>
      </c>
      <c r="B176" s="184" t="s">
        <v>210</v>
      </c>
      <c r="C176" s="3" t="s">
        <v>211</v>
      </c>
      <c r="D176" s="121">
        <v>1470</v>
      </c>
      <c r="E176" s="20" t="s">
        <v>36</v>
      </c>
      <c r="F176" s="11">
        <v>3888</v>
      </c>
      <c r="G176" s="5">
        <v>1916032.57</v>
      </c>
      <c r="H176" s="135">
        <v>0</v>
      </c>
      <c r="I176" s="135">
        <v>134122.29</v>
      </c>
      <c r="J176" s="4"/>
    </row>
    <row r="177" spans="1:10" ht="21">
      <c r="A177" s="3">
        <v>10</v>
      </c>
      <c r="B177" s="17" t="s">
        <v>208</v>
      </c>
      <c r="C177" s="137" t="s">
        <v>289</v>
      </c>
      <c r="D177" s="121">
        <v>296050</v>
      </c>
      <c r="E177" s="20" t="s">
        <v>33</v>
      </c>
      <c r="F177" s="4">
        <v>296050</v>
      </c>
      <c r="G177" s="4">
        <v>1895213.9</v>
      </c>
      <c r="H177" s="135">
        <v>201711.42</v>
      </c>
      <c r="I177" s="135">
        <v>0</v>
      </c>
      <c r="J177" s="4"/>
    </row>
    <row r="178" spans="1:10" ht="21">
      <c r="A178" s="3">
        <v>11</v>
      </c>
      <c r="B178" s="184" t="s">
        <v>27</v>
      </c>
      <c r="C178" s="3" t="s">
        <v>249</v>
      </c>
      <c r="D178" s="22">
        <v>66</v>
      </c>
      <c r="E178" s="20" t="s">
        <v>36</v>
      </c>
      <c r="F178" s="11">
        <v>436.76</v>
      </c>
      <c r="G178" s="5">
        <v>1891749.6500000001</v>
      </c>
      <c r="H178" s="4">
        <v>0</v>
      </c>
      <c r="I178" s="4">
        <v>36517.3</v>
      </c>
      <c r="J178" s="4"/>
    </row>
    <row r="179" spans="1:10" ht="21">
      <c r="A179" s="3">
        <v>12</v>
      </c>
      <c r="B179" s="17">
        <v>6704</v>
      </c>
      <c r="C179" s="10" t="s">
        <v>25</v>
      </c>
      <c r="D179" s="22">
        <v>3015</v>
      </c>
      <c r="E179" s="20" t="s">
        <v>36</v>
      </c>
      <c r="F179" s="11">
        <v>56.7</v>
      </c>
      <c r="G179" s="5">
        <v>1498662.3399999999</v>
      </c>
      <c r="H179" s="135">
        <v>0</v>
      </c>
      <c r="I179" s="135">
        <v>0</v>
      </c>
      <c r="J179" s="4"/>
    </row>
    <row r="180" spans="1:10" ht="21">
      <c r="A180" s="3">
        <v>13</v>
      </c>
      <c r="B180" s="184" t="s">
        <v>246</v>
      </c>
      <c r="C180" s="3" t="s">
        <v>204</v>
      </c>
      <c r="D180" s="22">
        <v>89500</v>
      </c>
      <c r="E180" s="20" t="s">
        <v>33</v>
      </c>
      <c r="F180" s="5">
        <v>89500</v>
      </c>
      <c r="G180" s="5">
        <v>1313616.79</v>
      </c>
      <c r="H180" s="135">
        <v>65680.84</v>
      </c>
      <c r="I180" s="135">
        <v>0</v>
      </c>
      <c r="J180" s="4"/>
    </row>
    <row r="181" spans="1:10" ht="21">
      <c r="A181" s="3">
        <v>14</v>
      </c>
      <c r="B181" s="184" t="s">
        <v>149</v>
      </c>
      <c r="C181" s="3" t="s">
        <v>312</v>
      </c>
      <c r="D181" s="121">
        <v>6730</v>
      </c>
      <c r="E181" s="20" t="s">
        <v>33</v>
      </c>
      <c r="F181" s="11">
        <v>6730</v>
      </c>
      <c r="G181" s="5">
        <v>962705.0300000001</v>
      </c>
      <c r="H181" s="135">
        <v>0</v>
      </c>
      <c r="I181" s="135">
        <v>67389.34000000001</v>
      </c>
      <c r="J181" s="4"/>
    </row>
    <row r="182" spans="1:10" ht="21">
      <c r="A182" s="3">
        <v>15</v>
      </c>
      <c r="B182" s="184" t="s">
        <v>313</v>
      </c>
      <c r="C182" s="199" t="s">
        <v>314</v>
      </c>
      <c r="D182" s="121">
        <v>333.94</v>
      </c>
      <c r="E182" s="20" t="s">
        <v>33</v>
      </c>
      <c r="F182" s="11">
        <v>333.94</v>
      </c>
      <c r="G182" s="5">
        <v>645879.86</v>
      </c>
      <c r="H182" s="135">
        <v>64587.990000000005</v>
      </c>
      <c r="I182" s="135">
        <v>49732.770000000004</v>
      </c>
      <c r="J182" s="4"/>
    </row>
    <row r="183" spans="1:10" ht="21">
      <c r="A183" s="3">
        <v>16</v>
      </c>
      <c r="B183" s="184" t="s">
        <v>315</v>
      </c>
      <c r="C183" s="3" t="s">
        <v>316</v>
      </c>
      <c r="D183" s="121">
        <v>11551.630000000001</v>
      </c>
      <c r="E183" s="20" t="s">
        <v>33</v>
      </c>
      <c r="F183" s="11">
        <v>11551.630000000001</v>
      </c>
      <c r="G183" s="5">
        <v>573429.8899999999</v>
      </c>
      <c r="H183" s="135">
        <v>0</v>
      </c>
      <c r="I183" s="135">
        <v>0</v>
      </c>
      <c r="J183" s="4" t="s">
        <v>13</v>
      </c>
    </row>
    <row r="184" spans="1:10" ht="21">
      <c r="A184" s="3">
        <v>17</v>
      </c>
      <c r="B184" s="184" t="s">
        <v>247</v>
      </c>
      <c r="C184" s="3" t="s">
        <v>248</v>
      </c>
      <c r="D184" s="162">
        <v>20000</v>
      </c>
      <c r="E184" s="20" t="s">
        <v>33</v>
      </c>
      <c r="F184" s="5">
        <v>20000</v>
      </c>
      <c r="G184" s="5">
        <v>434663.63</v>
      </c>
      <c r="H184" s="135">
        <v>0</v>
      </c>
      <c r="I184" s="135">
        <v>0</v>
      </c>
      <c r="J184" s="4"/>
    </row>
    <row r="185" spans="1:10" ht="21">
      <c r="A185" s="3">
        <v>18</v>
      </c>
      <c r="B185" s="184" t="s">
        <v>317</v>
      </c>
      <c r="C185" s="195" t="s">
        <v>318</v>
      </c>
      <c r="D185" s="121">
        <v>39508.75</v>
      </c>
      <c r="E185" s="20" t="s">
        <v>33</v>
      </c>
      <c r="F185" s="11">
        <v>39508.75</v>
      </c>
      <c r="G185" s="5">
        <v>384345.68</v>
      </c>
      <c r="H185" s="135">
        <v>0</v>
      </c>
      <c r="I185" s="135">
        <v>0</v>
      </c>
      <c r="J185" s="4" t="s">
        <v>13</v>
      </c>
    </row>
    <row r="186" spans="1:10" ht="21">
      <c r="A186" s="3">
        <v>19</v>
      </c>
      <c r="B186" s="184" t="s">
        <v>319</v>
      </c>
      <c r="C186" s="199" t="s">
        <v>320</v>
      </c>
      <c r="D186" s="121">
        <v>35</v>
      </c>
      <c r="E186" s="20" t="s">
        <v>39</v>
      </c>
      <c r="F186" s="11">
        <v>175000</v>
      </c>
      <c r="G186" s="5">
        <v>350000</v>
      </c>
      <c r="H186" s="135">
        <v>0</v>
      </c>
      <c r="I186" s="135">
        <v>24500</v>
      </c>
      <c r="J186" s="4"/>
    </row>
    <row r="187" spans="1:10" ht="21">
      <c r="A187" s="3">
        <v>20</v>
      </c>
      <c r="B187" s="7" t="s">
        <v>15</v>
      </c>
      <c r="C187" s="3" t="s">
        <v>16</v>
      </c>
      <c r="D187" s="8"/>
      <c r="E187" s="20"/>
      <c r="F187" s="5">
        <v>180128</v>
      </c>
      <c r="G187" s="5">
        <v>1469830.94</v>
      </c>
      <c r="H187" s="5">
        <v>74132.05</v>
      </c>
      <c r="I187" s="5">
        <v>76764.94</v>
      </c>
      <c r="J187" s="4"/>
    </row>
    <row r="188" spans="1:10" ht="21">
      <c r="A188" s="699" t="s">
        <v>17</v>
      </c>
      <c r="B188" s="699"/>
      <c r="C188" s="699"/>
      <c r="D188" s="699"/>
      <c r="E188" s="699"/>
      <c r="F188" s="12">
        <f>SUM(F168:F187)</f>
        <v>84363439.78</v>
      </c>
      <c r="G188" s="12">
        <f>SUM(G168:G187)</f>
        <v>570565885.6699997</v>
      </c>
      <c r="H188" s="12">
        <f>SUM(H168:H187)</f>
        <v>424450.84</v>
      </c>
      <c r="I188" s="12">
        <f>SUM(I168:I187)</f>
        <v>2425942.0799999996</v>
      </c>
      <c r="J188" s="2"/>
    </row>
    <row r="189" spans="1:5" ht="21">
      <c r="A189" s="1" t="s">
        <v>18</v>
      </c>
      <c r="E189" s="14"/>
    </row>
    <row r="190" spans="1:9" ht="21">
      <c r="A190" s="1" t="s">
        <v>19</v>
      </c>
      <c r="F190" s="202"/>
      <c r="G190" s="202"/>
      <c r="H190" s="202"/>
      <c r="I190" s="202"/>
    </row>
    <row r="198" spans="1:10" ht="21">
      <c r="A198" s="698" t="s">
        <v>0</v>
      </c>
      <c r="B198" s="698"/>
      <c r="C198" s="698"/>
      <c r="D198" s="698"/>
      <c r="E198" s="698"/>
      <c r="F198" s="698"/>
      <c r="G198" s="698"/>
      <c r="H198" s="698"/>
      <c r="I198" s="698"/>
      <c r="J198" s="698"/>
    </row>
    <row r="199" spans="1:10" ht="21">
      <c r="A199" s="698" t="s">
        <v>344</v>
      </c>
      <c r="B199" s="698"/>
      <c r="C199" s="698"/>
      <c r="D199" s="698"/>
      <c r="E199" s="698"/>
      <c r="F199" s="698"/>
      <c r="G199" s="698"/>
      <c r="H199" s="698"/>
      <c r="I199" s="698"/>
      <c r="J199" s="698"/>
    </row>
    <row r="200" spans="1:10" ht="21">
      <c r="A200" s="115" t="s">
        <v>1</v>
      </c>
      <c r="B200" s="16" t="s">
        <v>2</v>
      </c>
      <c r="C200" s="115" t="s">
        <v>3</v>
      </c>
      <c r="D200" s="699" t="s">
        <v>4</v>
      </c>
      <c r="E200" s="699"/>
      <c r="F200" s="2" t="s">
        <v>5</v>
      </c>
      <c r="G200" s="2" t="s">
        <v>6</v>
      </c>
      <c r="H200" s="2" t="s">
        <v>7</v>
      </c>
      <c r="I200" s="2" t="s">
        <v>8</v>
      </c>
      <c r="J200" s="2" t="s">
        <v>9</v>
      </c>
    </row>
    <row r="201" spans="1:10" ht="21">
      <c r="A201" s="3">
        <v>1</v>
      </c>
      <c r="B201" s="19" t="s">
        <v>30</v>
      </c>
      <c r="C201" s="3" t="s">
        <v>159</v>
      </c>
      <c r="D201" s="121">
        <v>49087050</v>
      </c>
      <c r="E201" s="20" t="s">
        <v>33</v>
      </c>
      <c r="F201" s="11">
        <v>49087050</v>
      </c>
      <c r="G201" s="5">
        <v>241762917.47999975</v>
      </c>
      <c r="H201" s="135">
        <v>0</v>
      </c>
      <c r="I201" s="135">
        <v>0</v>
      </c>
      <c r="J201" s="4"/>
    </row>
    <row r="202" spans="1:10" ht="21">
      <c r="A202" s="3">
        <v>2</v>
      </c>
      <c r="B202" s="17" t="s">
        <v>22</v>
      </c>
      <c r="C202" s="3" t="s">
        <v>10</v>
      </c>
      <c r="D202" s="136">
        <v>2118900</v>
      </c>
      <c r="E202" s="20" t="s">
        <v>33</v>
      </c>
      <c r="F202" s="4">
        <v>2118900</v>
      </c>
      <c r="G202" s="5">
        <v>34721870.849999994</v>
      </c>
      <c r="H202" s="4">
        <v>0</v>
      </c>
      <c r="I202" s="4">
        <v>0</v>
      </c>
      <c r="J202" s="4"/>
    </row>
    <row r="203" spans="1:10" ht="21">
      <c r="A203" s="3">
        <v>3</v>
      </c>
      <c r="B203" s="17">
        <v>2716</v>
      </c>
      <c r="C203" s="3" t="s">
        <v>20</v>
      </c>
      <c r="D203" s="22">
        <v>2</v>
      </c>
      <c r="E203" s="20" t="s">
        <v>21</v>
      </c>
      <c r="F203" s="4">
        <v>2</v>
      </c>
      <c r="G203" s="4">
        <v>26093242.41</v>
      </c>
      <c r="H203" s="5">
        <v>0</v>
      </c>
      <c r="I203" s="5">
        <v>1826526.9700000002</v>
      </c>
      <c r="J203" s="4"/>
    </row>
    <row r="204" spans="1:10" ht="21">
      <c r="A204" s="3">
        <v>4</v>
      </c>
      <c r="B204" s="19">
        <v>2101</v>
      </c>
      <c r="C204" s="3" t="s">
        <v>155</v>
      </c>
      <c r="D204" s="22">
        <v>26689</v>
      </c>
      <c r="E204" s="20" t="s">
        <v>36</v>
      </c>
      <c r="F204" s="11">
        <v>148180.28000000003</v>
      </c>
      <c r="G204" s="4">
        <v>19045488.830000002</v>
      </c>
      <c r="H204" s="4">
        <v>0</v>
      </c>
      <c r="I204" s="4">
        <v>1333184.21</v>
      </c>
      <c r="J204" s="4"/>
    </row>
    <row r="205" spans="1:10" ht="21">
      <c r="A205" s="3">
        <v>5</v>
      </c>
      <c r="B205" s="19" t="s">
        <v>152</v>
      </c>
      <c r="C205" s="3" t="s">
        <v>153</v>
      </c>
      <c r="D205" s="22">
        <v>2728.5000000000005</v>
      </c>
      <c r="E205" s="20" t="s">
        <v>154</v>
      </c>
      <c r="F205" s="11">
        <v>2728500</v>
      </c>
      <c r="G205" s="4">
        <v>16858665.52</v>
      </c>
      <c r="H205" s="4">
        <v>31564.960000000003</v>
      </c>
      <c r="I205" s="4">
        <v>1182316.1300000001</v>
      </c>
      <c r="J205" s="4"/>
    </row>
    <row r="206" spans="1:10" ht="21">
      <c r="A206" s="3">
        <v>6</v>
      </c>
      <c r="B206" s="19" t="s">
        <v>24</v>
      </c>
      <c r="C206" s="3" t="s">
        <v>12</v>
      </c>
      <c r="D206" s="121">
        <v>379500</v>
      </c>
      <c r="E206" s="20" t="s">
        <v>33</v>
      </c>
      <c r="F206" s="11">
        <v>379500</v>
      </c>
      <c r="G206" s="5">
        <v>2961318.609999999</v>
      </c>
      <c r="H206" s="135">
        <v>0</v>
      </c>
      <c r="I206" s="135">
        <v>0</v>
      </c>
      <c r="J206" s="4"/>
    </row>
    <row r="207" spans="1:10" ht="21">
      <c r="A207" s="3">
        <v>7</v>
      </c>
      <c r="B207" s="17" t="s">
        <v>208</v>
      </c>
      <c r="C207" s="137" t="s">
        <v>209</v>
      </c>
      <c r="D207" s="121">
        <v>297800</v>
      </c>
      <c r="E207" s="20" t="s">
        <v>33</v>
      </c>
      <c r="F207" s="4">
        <v>297800</v>
      </c>
      <c r="G207" s="4">
        <v>1936271.7800000003</v>
      </c>
      <c r="H207" s="135">
        <v>199227.19000000003</v>
      </c>
      <c r="I207" s="135">
        <v>0</v>
      </c>
      <c r="J207" s="4"/>
    </row>
    <row r="208" spans="1:10" ht="21">
      <c r="A208" s="3">
        <v>8</v>
      </c>
      <c r="B208" s="19" t="s">
        <v>27</v>
      </c>
      <c r="C208" s="3" t="s">
        <v>249</v>
      </c>
      <c r="D208" s="22">
        <v>78</v>
      </c>
      <c r="E208" s="20" t="s">
        <v>36</v>
      </c>
      <c r="F208" s="11">
        <v>473.54999999999995</v>
      </c>
      <c r="G208" s="5">
        <v>1842539.59</v>
      </c>
      <c r="H208" s="4">
        <v>0</v>
      </c>
      <c r="I208" s="4">
        <v>16813.280000000002</v>
      </c>
      <c r="J208" s="4"/>
    </row>
    <row r="209" spans="1:10" ht="21">
      <c r="A209" s="3">
        <v>9</v>
      </c>
      <c r="B209" s="17">
        <v>6704</v>
      </c>
      <c r="C209" s="10" t="s">
        <v>25</v>
      </c>
      <c r="D209" s="22">
        <v>2</v>
      </c>
      <c r="E209" s="20" t="s">
        <v>36</v>
      </c>
      <c r="F209" s="11">
        <v>59</v>
      </c>
      <c r="G209" s="5">
        <v>1539025.24</v>
      </c>
      <c r="H209" s="135">
        <v>0</v>
      </c>
      <c r="I209" s="135">
        <v>0</v>
      </c>
      <c r="J209" s="4"/>
    </row>
    <row r="210" spans="1:10" ht="21">
      <c r="A210" s="3">
        <v>10</v>
      </c>
      <c r="B210" s="17" t="s">
        <v>149</v>
      </c>
      <c r="C210" s="3" t="s">
        <v>312</v>
      </c>
      <c r="D210" s="136">
        <v>212</v>
      </c>
      <c r="E210" s="20" t="s">
        <v>151</v>
      </c>
      <c r="F210" s="4">
        <v>6540</v>
      </c>
      <c r="G210" s="5">
        <v>918594.01</v>
      </c>
      <c r="H210" s="4">
        <v>0</v>
      </c>
      <c r="I210" s="4">
        <v>64301.58</v>
      </c>
      <c r="J210" s="4"/>
    </row>
    <row r="211" spans="1:10" ht="21">
      <c r="A211" s="3">
        <v>11</v>
      </c>
      <c r="B211" s="137">
        <v>8429</v>
      </c>
      <c r="C211" s="168" t="s">
        <v>345</v>
      </c>
      <c r="D211" s="136">
        <v>1</v>
      </c>
      <c r="E211" s="20" t="s">
        <v>26</v>
      </c>
      <c r="F211" s="4">
        <v>27000</v>
      </c>
      <c r="G211" s="5">
        <v>555000</v>
      </c>
      <c r="H211" s="4">
        <v>0</v>
      </c>
      <c r="I211" s="4">
        <v>0</v>
      </c>
      <c r="J211" s="4" t="s">
        <v>13</v>
      </c>
    </row>
    <row r="212" spans="1:10" ht="21">
      <c r="A212" s="3">
        <v>12</v>
      </c>
      <c r="B212" s="17" t="s">
        <v>346</v>
      </c>
      <c r="C212" s="3" t="s">
        <v>347</v>
      </c>
      <c r="D212" s="136">
        <v>516</v>
      </c>
      <c r="E212" s="20" t="s">
        <v>348</v>
      </c>
      <c r="F212" s="4">
        <v>7740</v>
      </c>
      <c r="G212" s="5">
        <v>499481.79000000004</v>
      </c>
      <c r="H212" s="4">
        <v>0</v>
      </c>
      <c r="I212" s="4">
        <v>0</v>
      </c>
      <c r="J212" s="4"/>
    </row>
    <row r="213" spans="1:10" ht="21">
      <c r="A213" s="3">
        <v>13</v>
      </c>
      <c r="B213" s="17">
        <v>8544</v>
      </c>
      <c r="C213" s="3" t="s">
        <v>314</v>
      </c>
      <c r="D213" s="136">
        <v>219.98000000000002</v>
      </c>
      <c r="E213" s="20" t="s">
        <v>33</v>
      </c>
      <c r="F213" s="4">
        <v>219.98000000000002</v>
      </c>
      <c r="G213" s="5">
        <v>426157.38</v>
      </c>
      <c r="H213" s="4">
        <v>42615.74</v>
      </c>
      <c r="I213" s="4">
        <v>32814.12</v>
      </c>
      <c r="J213" s="4"/>
    </row>
    <row r="214" spans="1:10" ht="21">
      <c r="A214" s="3">
        <v>14</v>
      </c>
      <c r="B214" s="17">
        <v>1207</v>
      </c>
      <c r="C214" s="3" t="s">
        <v>349</v>
      </c>
      <c r="D214" s="136">
        <v>290</v>
      </c>
      <c r="E214" s="20" t="s">
        <v>151</v>
      </c>
      <c r="F214" s="4">
        <v>14500</v>
      </c>
      <c r="G214" s="5">
        <v>412984.96</v>
      </c>
      <c r="H214" s="4">
        <v>0</v>
      </c>
      <c r="I214" s="4">
        <v>0</v>
      </c>
      <c r="J214" s="4"/>
    </row>
    <row r="215" spans="1:10" ht="21">
      <c r="A215" s="3">
        <v>15</v>
      </c>
      <c r="B215" s="17">
        <v>4707</v>
      </c>
      <c r="C215" s="3" t="s">
        <v>320</v>
      </c>
      <c r="D215" s="136">
        <v>33</v>
      </c>
      <c r="E215" s="20" t="s">
        <v>39</v>
      </c>
      <c r="F215" s="4">
        <v>165000</v>
      </c>
      <c r="G215" s="5">
        <v>330720</v>
      </c>
      <c r="H215" s="4">
        <v>0</v>
      </c>
      <c r="I215" s="4">
        <v>23150</v>
      </c>
      <c r="J215" s="4"/>
    </row>
    <row r="216" spans="1:10" ht="21">
      <c r="A216" s="3">
        <v>16</v>
      </c>
      <c r="B216" s="17">
        <v>3923</v>
      </c>
      <c r="C216" s="3" t="s">
        <v>350</v>
      </c>
      <c r="D216" s="136">
        <v>2443</v>
      </c>
      <c r="E216" s="20" t="s">
        <v>21</v>
      </c>
      <c r="F216" s="4">
        <v>7198.400000000001</v>
      </c>
      <c r="G216" s="5">
        <v>303402.95999999996</v>
      </c>
      <c r="H216" s="4">
        <v>0</v>
      </c>
      <c r="I216" s="4">
        <v>0</v>
      </c>
      <c r="J216" s="4" t="s">
        <v>13</v>
      </c>
    </row>
    <row r="217" spans="1:10" ht="21">
      <c r="A217" s="3">
        <v>17</v>
      </c>
      <c r="B217" s="17">
        <v>7010</v>
      </c>
      <c r="C217" s="3" t="s">
        <v>318</v>
      </c>
      <c r="D217" s="136">
        <v>1914</v>
      </c>
      <c r="E217" s="20" t="s">
        <v>21</v>
      </c>
      <c r="F217" s="4">
        <v>24465.559999999998</v>
      </c>
      <c r="G217" s="5">
        <v>259899.84</v>
      </c>
      <c r="H217" s="4">
        <v>0</v>
      </c>
      <c r="I217" s="4">
        <v>0</v>
      </c>
      <c r="J217" s="4" t="s">
        <v>13</v>
      </c>
    </row>
    <row r="218" spans="1:10" ht="21">
      <c r="A218" s="3">
        <v>18</v>
      </c>
      <c r="B218" s="17">
        <v>1301</v>
      </c>
      <c r="C218" s="3" t="s">
        <v>31</v>
      </c>
      <c r="D218" s="136">
        <v>16</v>
      </c>
      <c r="E218" s="20" t="s">
        <v>39</v>
      </c>
      <c r="F218" s="4">
        <v>16300</v>
      </c>
      <c r="G218" s="5">
        <v>250500</v>
      </c>
      <c r="H218" s="4">
        <v>12525</v>
      </c>
      <c r="I218" s="4">
        <v>0</v>
      </c>
      <c r="J218" s="4"/>
    </row>
    <row r="219" spans="1:10" ht="21">
      <c r="A219" s="3">
        <v>19</v>
      </c>
      <c r="B219" s="17">
        <v>9603</v>
      </c>
      <c r="C219" s="3" t="s">
        <v>351</v>
      </c>
      <c r="D219" s="136">
        <v>166101</v>
      </c>
      <c r="E219" s="20" t="s">
        <v>39</v>
      </c>
      <c r="F219" s="4">
        <v>16530</v>
      </c>
      <c r="G219" s="5">
        <v>234450</v>
      </c>
      <c r="H219" s="4">
        <v>46890</v>
      </c>
      <c r="I219" s="4">
        <v>19694</v>
      </c>
      <c r="J219" s="4"/>
    </row>
    <row r="220" spans="1:10" ht="21">
      <c r="A220" s="3">
        <v>20</v>
      </c>
      <c r="B220" s="7" t="s">
        <v>15</v>
      </c>
      <c r="C220" s="3" t="s">
        <v>16</v>
      </c>
      <c r="D220" s="8"/>
      <c r="E220" s="20"/>
      <c r="F220" s="5">
        <v>42450</v>
      </c>
      <c r="G220" s="5">
        <v>281558.16</v>
      </c>
      <c r="H220" s="5">
        <v>7005</v>
      </c>
      <c r="I220" s="5">
        <v>6466</v>
      </c>
      <c r="J220" s="4"/>
    </row>
    <row r="221" spans="1:10" ht="21">
      <c r="A221" s="699" t="s">
        <v>17</v>
      </c>
      <c r="B221" s="699"/>
      <c r="C221" s="699"/>
      <c r="D221" s="699"/>
      <c r="E221" s="699"/>
      <c r="F221" s="12">
        <f>SUM(F201:F220)</f>
        <v>55088408.769999996</v>
      </c>
      <c r="G221" s="12">
        <f>SUM(G201:G220)</f>
        <v>351234089.40999967</v>
      </c>
      <c r="H221" s="12">
        <f>SUM(H201:H220)</f>
        <v>339827.89</v>
      </c>
      <c r="I221" s="12">
        <f>SUM(I201:I220)</f>
        <v>4505266.290000001</v>
      </c>
      <c r="J221" s="2"/>
    </row>
    <row r="222" spans="1:5" ht="21">
      <c r="A222" s="1" t="s">
        <v>18</v>
      </c>
      <c r="E222" s="14"/>
    </row>
    <row r="223" ht="21">
      <c r="A223" s="1" t="s">
        <v>19</v>
      </c>
    </row>
    <row r="231" spans="1:10" ht="21">
      <c r="A231" s="698" t="s">
        <v>0</v>
      </c>
      <c r="B231" s="698"/>
      <c r="C231" s="698"/>
      <c r="D231" s="698"/>
      <c r="E231" s="698"/>
      <c r="F231" s="698"/>
      <c r="G231" s="698"/>
      <c r="H231" s="698"/>
      <c r="I231" s="698"/>
      <c r="J231" s="698"/>
    </row>
    <row r="232" spans="1:10" ht="21">
      <c r="A232" s="698" t="s">
        <v>370</v>
      </c>
      <c r="B232" s="698"/>
      <c r="C232" s="698"/>
      <c r="D232" s="698"/>
      <c r="E232" s="698"/>
      <c r="F232" s="698"/>
      <c r="G232" s="698"/>
      <c r="H232" s="698"/>
      <c r="I232" s="698"/>
      <c r="J232" s="698"/>
    </row>
    <row r="233" spans="1:10" ht="21">
      <c r="A233" s="115" t="s">
        <v>1</v>
      </c>
      <c r="B233" s="16" t="s">
        <v>2</v>
      </c>
      <c r="C233" s="115" t="s">
        <v>3</v>
      </c>
      <c r="D233" s="699" t="s">
        <v>4</v>
      </c>
      <c r="E233" s="699"/>
      <c r="F233" s="2" t="s">
        <v>5</v>
      </c>
      <c r="G233" s="2" t="s">
        <v>6</v>
      </c>
      <c r="H233" s="2" t="s">
        <v>7</v>
      </c>
      <c r="I233" s="2" t="s">
        <v>8</v>
      </c>
      <c r="J233" s="2" t="s">
        <v>9</v>
      </c>
    </row>
    <row r="234" spans="1:10" ht="21">
      <c r="A234" s="3">
        <v>1</v>
      </c>
      <c r="B234" s="184" t="s">
        <v>30</v>
      </c>
      <c r="C234" s="3" t="s">
        <v>159</v>
      </c>
      <c r="D234" s="121">
        <v>28404720</v>
      </c>
      <c r="E234" s="20" t="s">
        <v>33</v>
      </c>
      <c r="F234" s="11">
        <v>28404720</v>
      </c>
      <c r="G234" s="5">
        <v>100277314.65</v>
      </c>
      <c r="H234" s="135">
        <v>0</v>
      </c>
      <c r="I234" s="135">
        <v>0</v>
      </c>
      <c r="J234" s="4"/>
    </row>
    <row r="235" spans="1:10" ht="21">
      <c r="A235" s="3">
        <v>2</v>
      </c>
      <c r="B235" s="17">
        <v>2716</v>
      </c>
      <c r="C235" s="3" t="s">
        <v>20</v>
      </c>
      <c r="D235" s="22">
        <v>2</v>
      </c>
      <c r="E235" s="20" t="s">
        <v>21</v>
      </c>
      <c r="F235" s="4">
        <v>2</v>
      </c>
      <c r="G235" s="4">
        <v>70333608.29</v>
      </c>
      <c r="H235" s="5">
        <v>0</v>
      </c>
      <c r="I235" s="5">
        <v>4923352.58</v>
      </c>
      <c r="J235" s="4"/>
    </row>
    <row r="236" spans="1:10" ht="21">
      <c r="A236" s="3">
        <v>3</v>
      </c>
      <c r="B236" s="17" t="s">
        <v>22</v>
      </c>
      <c r="C236" s="3" t="s">
        <v>10</v>
      </c>
      <c r="D236" s="136">
        <v>2499000</v>
      </c>
      <c r="E236" s="20" t="s">
        <v>33</v>
      </c>
      <c r="F236" s="4">
        <v>2499000</v>
      </c>
      <c r="G236" s="5">
        <v>40598283.08</v>
      </c>
      <c r="H236" s="135">
        <v>0</v>
      </c>
      <c r="I236" s="135">
        <v>0</v>
      </c>
      <c r="J236" s="4"/>
    </row>
    <row r="237" spans="1:10" ht="21">
      <c r="A237" s="3">
        <v>4</v>
      </c>
      <c r="B237" s="184">
        <v>2101</v>
      </c>
      <c r="C237" s="3" t="s">
        <v>155</v>
      </c>
      <c r="D237" s="22">
        <v>29152</v>
      </c>
      <c r="E237" s="20" t="s">
        <v>36</v>
      </c>
      <c r="F237" s="11">
        <v>178266</v>
      </c>
      <c r="G237" s="4">
        <v>24705910.449999988</v>
      </c>
      <c r="H237" s="4">
        <v>0</v>
      </c>
      <c r="I237" s="4">
        <v>1729413.7100000002</v>
      </c>
      <c r="J237" s="4"/>
    </row>
    <row r="238" spans="1:10" ht="21">
      <c r="A238" s="222">
        <v>5</v>
      </c>
      <c r="B238" s="223" t="s">
        <v>371</v>
      </c>
      <c r="C238" s="224" t="s">
        <v>372</v>
      </c>
      <c r="D238" s="225">
        <v>7</v>
      </c>
      <c r="E238" s="226" t="s">
        <v>21</v>
      </c>
      <c r="F238" s="227">
        <v>36.68</v>
      </c>
      <c r="G238" s="228">
        <v>12009312</v>
      </c>
      <c r="H238" s="229">
        <v>0</v>
      </c>
      <c r="I238" s="229">
        <v>0</v>
      </c>
      <c r="J238" s="227" t="s">
        <v>13</v>
      </c>
    </row>
    <row r="239" spans="1:10" ht="21">
      <c r="A239" s="230"/>
      <c r="B239" s="231"/>
      <c r="C239" s="232" t="s">
        <v>373</v>
      </c>
      <c r="D239" s="233"/>
      <c r="E239" s="21"/>
      <c r="F239" s="234"/>
      <c r="G239" s="235"/>
      <c r="H239" s="236"/>
      <c r="I239" s="236"/>
      <c r="J239" s="234"/>
    </row>
    <row r="240" spans="1:10" ht="21">
      <c r="A240" s="3">
        <v>6</v>
      </c>
      <c r="B240" s="184" t="s">
        <v>24</v>
      </c>
      <c r="C240" s="3" t="s">
        <v>12</v>
      </c>
      <c r="D240" s="121">
        <v>680500</v>
      </c>
      <c r="E240" s="20" t="s">
        <v>33</v>
      </c>
      <c r="F240" s="11">
        <v>680500</v>
      </c>
      <c r="G240" s="5">
        <v>5309994.6000000015</v>
      </c>
      <c r="H240" s="135">
        <v>0</v>
      </c>
      <c r="I240" s="135">
        <v>0</v>
      </c>
      <c r="J240" s="4"/>
    </row>
    <row r="241" spans="1:10" ht="21">
      <c r="A241" s="3">
        <v>7</v>
      </c>
      <c r="B241" s="184" t="s">
        <v>149</v>
      </c>
      <c r="C241" s="3" t="s">
        <v>374</v>
      </c>
      <c r="D241" s="121">
        <v>500</v>
      </c>
      <c r="E241" s="20" t="s">
        <v>151</v>
      </c>
      <c r="F241" s="11">
        <v>30000</v>
      </c>
      <c r="G241" s="5">
        <v>3827409.76</v>
      </c>
      <c r="H241" s="135">
        <v>191370.49</v>
      </c>
      <c r="I241" s="135">
        <v>0</v>
      </c>
      <c r="J241" s="4"/>
    </row>
    <row r="242" spans="1:10" ht="21">
      <c r="A242" s="3">
        <v>8</v>
      </c>
      <c r="B242" s="184" t="s">
        <v>27</v>
      </c>
      <c r="C242" s="3" t="s">
        <v>249</v>
      </c>
      <c r="D242" s="22">
        <v>77</v>
      </c>
      <c r="E242" s="20" t="s">
        <v>36</v>
      </c>
      <c r="F242" s="11">
        <v>443.93</v>
      </c>
      <c r="G242" s="5">
        <v>1649332.0100000002</v>
      </c>
      <c r="H242" s="4">
        <v>0</v>
      </c>
      <c r="I242" s="4">
        <v>12617.37</v>
      </c>
      <c r="J242" s="4"/>
    </row>
    <row r="243" spans="1:10" ht="21">
      <c r="A243" s="3">
        <v>9</v>
      </c>
      <c r="B243" s="17" t="s">
        <v>208</v>
      </c>
      <c r="C243" s="137" t="s">
        <v>289</v>
      </c>
      <c r="D243" s="121">
        <v>259000</v>
      </c>
      <c r="E243" s="20" t="s">
        <v>33</v>
      </c>
      <c r="F243" s="4">
        <v>259000</v>
      </c>
      <c r="G243" s="4">
        <v>1627764.6</v>
      </c>
      <c r="H243" s="135">
        <v>155395.17000000004</v>
      </c>
      <c r="I243" s="135">
        <v>0</v>
      </c>
      <c r="J243" s="4"/>
    </row>
    <row r="244" spans="1:10" ht="21">
      <c r="A244" s="3">
        <v>10</v>
      </c>
      <c r="B244" s="17">
        <v>6704</v>
      </c>
      <c r="C244" s="10" t="s">
        <v>25</v>
      </c>
      <c r="D244" s="22">
        <v>4</v>
      </c>
      <c r="E244" s="20" t="s">
        <v>36</v>
      </c>
      <c r="F244" s="4">
        <v>42.800000000000004</v>
      </c>
      <c r="G244" s="5">
        <v>1101569.6600000001</v>
      </c>
      <c r="H244" s="135">
        <v>0</v>
      </c>
      <c r="I244" s="135">
        <v>0</v>
      </c>
      <c r="J244" s="4"/>
    </row>
    <row r="245" spans="1:10" ht="21">
      <c r="A245" s="3">
        <v>11</v>
      </c>
      <c r="B245" s="184" t="s">
        <v>246</v>
      </c>
      <c r="C245" s="3" t="s">
        <v>204</v>
      </c>
      <c r="D245" s="22">
        <v>71168</v>
      </c>
      <c r="E245" s="20" t="s">
        <v>33</v>
      </c>
      <c r="F245" s="5">
        <v>71168</v>
      </c>
      <c r="G245" s="5">
        <v>1085401.6</v>
      </c>
      <c r="H245" s="135">
        <v>48219.08</v>
      </c>
      <c r="I245" s="135">
        <v>0</v>
      </c>
      <c r="J245" s="4"/>
    </row>
    <row r="246" spans="1:10" ht="21">
      <c r="A246" s="3">
        <v>12</v>
      </c>
      <c r="B246" s="17" t="s">
        <v>375</v>
      </c>
      <c r="C246" s="3" t="s">
        <v>376</v>
      </c>
      <c r="D246" s="136">
        <v>6</v>
      </c>
      <c r="E246" s="20" t="s">
        <v>39</v>
      </c>
      <c r="F246" s="4">
        <v>98000</v>
      </c>
      <c r="G246" s="5">
        <v>1012291.2</v>
      </c>
      <c r="H246" s="135">
        <v>0</v>
      </c>
      <c r="I246" s="135">
        <v>70860.38</v>
      </c>
      <c r="J246" s="4"/>
    </row>
    <row r="247" spans="1:10" ht="21">
      <c r="A247" s="3">
        <v>13</v>
      </c>
      <c r="B247" s="17" t="s">
        <v>377</v>
      </c>
      <c r="C247" s="3" t="s">
        <v>378</v>
      </c>
      <c r="D247" s="136">
        <v>2</v>
      </c>
      <c r="E247" s="20" t="s">
        <v>379</v>
      </c>
      <c r="F247" s="4">
        <v>26000</v>
      </c>
      <c r="G247" s="5">
        <v>910000</v>
      </c>
      <c r="H247" s="135">
        <v>0</v>
      </c>
      <c r="I247" s="135">
        <v>63700</v>
      </c>
      <c r="J247" s="4"/>
    </row>
    <row r="248" spans="1:10" ht="21">
      <c r="A248" s="3">
        <v>14</v>
      </c>
      <c r="B248" s="17" t="s">
        <v>346</v>
      </c>
      <c r="C248" s="3" t="s">
        <v>347</v>
      </c>
      <c r="D248" s="136">
        <v>866</v>
      </c>
      <c r="E248" s="20" t="s">
        <v>348</v>
      </c>
      <c r="F248" s="4">
        <v>12990</v>
      </c>
      <c r="G248" s="5">
        <v>838263.94</v>
      </c>
      <c r="H248" s="135">
        <v>0</v>
      </c>
      <c r="I248" s="135">
        <v>0</v>
      </c>
      <c r="J248" s="4"/>
    </row>
    <row r="249" spans="1:10" ht="21">
      <c r="A249" s="3">
        <v>15</v>
      </c>
      <c r="B249" s="17" t="s">
        <v>319</v>
      </c>
      <c r="C249" s="3" t="s">
        <v>320</v>
      </c>
      <c r="D249" s="136">
        <v>341600</v>
      </c>
      <c r="E249" s="20" t="s">
        <v>33</v>
      </c>
      <c r="F249" s="4">
        <v>341600</v>
      </c>
      <c r="G249" s="5">
        <v>705600</v>
      </c>
      <c r="H249" s="135">
        <v>0</v>
      </c>
      <c r="I249" s="135">
        <v>49392</v>
      </c>
      <c r="J249" s="4"/>
    </row>
    <row r="250" spans="1:10" ht="21">
      <c r="A250" s="3">
        <v>16</v>
      </c>
      <c r="B250" s="184" t="s">
        <v>380</v>
      </c>
      <c r="C250" s="3" t="s">
        <v>381</v>
      </c>
      <c r="D250" s="162">
        <v>16700</v>
      </c>
      <c r="E250" s="20" t="s">
        <v>33</v>
      </c>
      <c r="F250" s="5">
        <v>16700</v>
      </c>
      <c r="G250" s="5">
        <v>651557.01</v>
      </c>
      <c r="H250" s="135">
        <v>0</v>
      </c>
      <c r="I250" s="135">
        <v>0</v>
      </c>
      <c r="J250" s="4"/>
    </row>
    <row r="251" spans="1:10" ht="21">
      <c r="A251" s="3">
        <v>17</v>
      </c>
      <c r="B251" s="237" t="s">
        <v>313</v>
      </c>
      <c r="C251" s="199" t="s">
        <v>314</v>
      </c>
      <c r="D251" s="238">
        <v>231.881</v>
      </c>
      <c r="E251" s="226" t="s">
        <v>33</v>
      </c>
      <c r="F251" s="239">
        <v>231.881</v>
      </c>
      <c r="G251" s="228">
        <v>450221.05</v>
      </c>
      <c r="H251" s="229">
        <v>45022.13</v>
      </c>
      <c r="I251" s="229">
        <v>34667</v>
      </c>
      <c r="J251" s="227"/>
    </row>
    <row r="252" spans="1:10" ht="21">
      <c r="A252" s="3">
        <v>18</v>
      </c>
      <c r="B252" s="240" t="s">
        <v>382</v>
      </c>
      <c r="C252" s="241" t="s">
        <v>383</v>
      </c>
      <c r="D252" s="136">
        <v>3300</v>
      </c>
      <c r="E252" s="226" t="s">
        <v>33</v>
      </c>
      <c r="F252" s="4">
        <v>3300</v>
      </c>
      <c r="G252" s="5">
        <v>386252.36</v>
      </c>
      <c r="H252" s="135">
        <v>0</v>
      </c>
      <c r="I252" s="135">
        <v>0</v>
      </c>
      <c r="J252" s="4"/>
    </row>
    <row r="253" spans="1:10" ht="21">
      <c r="A253" s="3">
        <v>19</v>
      </c>
      <c r="B253" s="17" t="s">
        <v>384</v>
      </c>
      <c r="C253" s="3" t="s">
        <v>187</v>
      </c>
      <c r="D253" s="136">
        <v>64.311</v>
      </c>
      <c r="E253" s="20" t="s">
        <v>154</v>
      </c>
      <c r="F253" s="4">
        <v>64311</v>
      </c>
      <c r="G253" s="5">
        <v>369104.56</v>
      </c>
      <c r="H253" s="135">
        <v>18455.22</v>
      </c>
      <c r="I253" s="135">
        <v>27129.17</v>
      </c>
      <c r="J253" s="4"/>
    </row>
    <row r="254" spans="1:10" ht="21">
      <c r="A254" s="3">
        <v>20</v>
      </c>
      <c r="B254" s="7" t="s">
        <v>15</v>
      </c>
      <c r="C254" s="3" t="s">
        <v>16</v>
      </c>
      <c r="D254" s="8"/>
      <c r="E254" s="20"/>
      <c r="F254" s="5">
        <v>244254.95</v>
      </c>
      <c r="G254" s="5">
        <v>1747183.09</v>
      </c>
      <c r="H254" s="5">
        <v>76213.06</v>
      </c>
      <c r="I254" s="5">
        <v>62273.8</v>
      </c>
      <c r="J254" s="4"/>
    </row>
    <row r="255" spans="1:10" ht="21">
      <c r="A255" s="699" t="s">
        <v>17</v>
      </c>
      <c r="B255" s="699"/>
      <c r="C255" s="699"/>
      <c r="D255" s="699"/>
      <c r="E255" s="699"/>
      <c r="F255" s="12">
        <f>SUM(F234:F254)</f>
        <v>32930567.241</v>
      </c>
      <c r="G255" s="12">
        <f>SUM(G234:G254)</f>
        <v>269596373.9099999</v>
      </c>
      <c r="H255" s="12">
        <f>SUM(H234:H254)</f>
        <v>534675.1500000001</v>
      </c>
      <c r="I255" s="12">
        <f>SUM(I234:I254)</f>
        <v>6973406.01</v>
      </c>
      <c r="J255" s="2"/>
    </row>
    <row r="256" spans="1:5" ht="21">
      <c r="A256" s="1" t="s">
        <v>385</v>
      </c>
      <c r="E256" s="14"/>
    </row>
    <row r="257" spans="1:9" ht="21">
      <c r="A257" s="1" t="s">
        <v>386</v>
      </c>
      <c r="F257" s="242"/>
      <c r="G257" s="242"/>
      <c r="H257" s="242"/>
      <c r="I257" s="242"/>
    </row>
    <row r="264" spans="1:10" ht="21">
      <c r="A264" s="698" t="s">
        <v>0</v>
      </c>
      <c r="B264" s="698"/>
      <c r="C264" s="698"/>
      <c r="D264" s="698"/>
      <c r="E264" s="698"/>
      <c r="F264" s="698"/>
      <c r="G264" s="698"/>
      <c r="H264" s="698"/>
      <c r="I264" s="698"/>
      <c r="J264" s="698"/>
    </row>
    <row r="265" spans="1:10" ht="21">
      <c r="A265" s="698" t="s">
        <v>407</v>
      </c>
      <c r="B265" s="698"/>
      <c r="C265" s="698"/>
      <c r="D265" s="698"/>
      <c r="E265" s="698"/>
      <c r="F265" s="698"/>
      <c r="G265" s="698"/>
      <c r="H265" s="698"/>
      <c r="I265" s="698"/>
      <c r="J265" s="698"/>
    </row>
    <row r="266" spans="1:10" ht="21">
      <c r="A266" s="115" t="s">
        <v>1</v>
      </c>
      <c r="B266" s="16" t="s">
        <v>2</v>
      </c>
      <c r="C266" s="115" t="s">
        <v>3</v>
      </c>
      <c r="D266" s="699" t="s">
        <v>4</v>
      </c>
      <c r="E266" s="699"/>
      <c r="F266" s="2" t="s">
        <v>5</v>
      </c>
      <c r="G266" s="2" t="s">
        <v>6</v>
      </c>
      <c r="H266" s="2" t="s">
        <v>7</v>
      </c>
      <c r="I266" s="2" t="s">
        <v>8</v>
      </c>
      <c r="J266" s="2" t="s">
        <v>9</v>
      </c>
    </row>
    <row r="267" spans="1:10" ht="21">
      <c r="A267" s="3">
        <v>1</v>
      </c>
      <c r="B267" s="17">
        <v>2716</v>
      </c>
      <c r="C267" s="3" t="s">
        <v>20</v>
      </c>
      <c r="D267" s="22">
        <v>3</v>
      </c>
      <c r="E267" s="20" t="s">
        <v>21</v>
      </c>
      <c r="F267" s="4">
        <v>3</v>
      </c>
      <c r="G267" s="4">
        <v>174495657.17000002</v>
      </c>
      <c r="H267" s="5">
        <v>0</v>
      </c>
      <c r="I267" s="5">
        <v>12214696</v>
      </c>
      <c r="J267" s="4"/>
    </row>
    <row r="268" spans="1:10" ht="21">
      <c r="A268" s="3">
        <v>2</v>
      </c>
      <c r="B268" s="17" t="s">
        <v>22</v>
      </c>
      <c r="C268" s="3" t="s">
        <v>10</v>
      </c>
      <c r="D268" s="136">
        <v>3963800</v>
      </c>
      <c r="E268" s="20" t="s">
        <v>33</v>
      </c>
      <c r="F268" s="4">
        <v>3963800</v>
      </c>
      <c r="G268" s="5">
        <v>66200763.46000001</v>
      </c>
      <c r="H268" s="135">
        <v>0</v>
      </c>
      <c r="I268" s="135">
        <v>0</v>
      </c>
      <c r="J268" s="4"/>
    </row>
    <row r="269" spans="1:10" ht="21">
      <c r="A269" s="3">
        <v>3</v>
      </c>
      <c r="B269" s="17" t="s">
        <v>408</v>
      </c>
      <c r="C269" s="3" t="s">
        <v>409</v>
      </c>
      <c r="D269" s="136">
        <v>345420</v>
      </c>
      <c r="E269" s="20" t="s">
        <v>33</v>
      </c>
      <c r="F269" s="4">
        <v>345420</v>
      </c>
      <c r="G269" s="5">
        <v>20603482.98</v>
      </c>
      <c r="H269" s="135">
        <v>0</v>
      </c>
      <c r="I269" s="135">
        <v>0</v>
      </c>
      <c r="J269" s="4"/>
    </row>
    <row r="270" spans="1:10" ht="21">
      <c r="A270" s="3">
        <v>4</v>
      </c>
      <c r="B270" s="184" t="s">
        <v>30</v>
      </c>
      <c r="C270" s="3" t="s">
        <v>159</v>
      </c>
      <c r="D270" s="121">
        <v>5531080</v>
      </c>
      <c r="E270" s="20" t="s">
        <v>33</v>
      </c>
      <c r="F270" s="11">
        <v>5531080</v>
      </c>
      <c r="G270" s="5">
        <v>20076080.82</v>
      </c>
      <c r="H270" s="135">
        <v>0</v>
      </c>
      <c r="I270" s="135">
        <v>0</v>
      </c>
      <c r="J270" s="4"/>
    </row>
    <row r="271" spans="1:10" ht="21">
      <c r="A271" s="3">
        <v>5</v>
      </c>
      <c r="B271" s="184">
        <v>2101</v>
      </c>
      <c r="C271" s="3" t="s">
        <v>155</v>
      </c>
      <c r="D271" s="22">
        <v>20576</v>
      </c>
      <c r="E271" s="20" t="s">
        <v>36</v>
      </c>
      <c r="F271" s="11">
        <v>137610.48</v>
      </c>
      <c r="G271" s="4">
        <v>16446926.149999999</v>
      </c>
      <c r="H271" s="4">
        <v>0</v>
      </c>
      <c r="I271" s="4">
        <v>1151284.84</v>
      </c>
      <c r="J271" s="4"/>
    </row>
    <row r="272" spans="1:10" ht="21">
      <c r="A272" s="3">
        <v>6</v>
      </c>
      <c r="B272" s="184" t="s">
        <v>24</v>
      </c>
      <c r="C272" s="3" t="s">
        <v>12</v>
      </c>
      <c r="D272" s="121">
        <v>1494800</v>
      </c>
      <c r="E272" s="20" t="s">
        <v>33</v>
      </c>
      <c r="F272" s="11">
        <v>1494800</v>
      </c>
      <c r="G272" s="5">
        <v>11888169.520000001</v>
      </c>
      <c r="H272" s="135">
        <v>0</v>
      </c>
      <c r="I272" s="135">
        <v>0</v>
      </c>
      <c r="J272" s="4"/>
    </row>
    <row r="273" spans="1:10" ht="21">
      <c r="A273" s="3">
        <v>7</v>
      </c>
      <c r="B273" s="184" t="s">
        <v>410</v>
      </c>
      <c r="C273" s="3" t="s">
        <v>160</v>
      </c>
      <c r="D273" s="121">
        <v>11</v>
      </c>
      <c r="E273" s="20" t="s">
        <v>26</v>
      </c>
      <c r="F273" s="11">
        <v>21549</v>
      </c>
      <c r="G273" s="5">
        <v>10300947.980000002</v>
      </c>
      <c r="H273" s="135">
        <v>0</v>
      </c>
      <c r="I273" s="135">
        <v>0</v>
      </c>
      <c r="J273" s="4"/>
    </row>
    <row r="274" spans="1:10" ht="21">
      <c r="A274" s="3">
        <v>8</v>
      </c>
      <c r="B274" s="184" t="s">
        <v>23</v>
      </c>
      <c r="C274" s="3" t="s">
        <v>14</v>
      </c>
      <c r="D274" s="121">
        <v>534300</v>
      </c>
      <c r="E274" s="20" t="s">
        <v>33</v>
      </c>
      <c r="F274" s="11">
        <v>534300</v>
      </c>
      <c r="G274" s="5">
        <v>8894622.510000004</v>
      </c>
      <c r="H274" s="135">
        <v>0</v>
      </c>
      <c r="I274" s="135">
        <v>0</v>
      </c>
      <c r="J274" s="4"/>
    </row>
    <row r="275" spans="1:10" ht="21">
      <c r="A275" s="3">
        <v>9</v>
      </c>
      <c r="B275" s="184" t="s">
        <v>149</v>
      </c>
      <c r="C275" s="3" t="s">
        <v>411</v>
      </c>
      <c r="D275" s="121">
        <v>1568</v>
      </c>
      <c r="E275" s="20" t="s">
        <v>151</v>
      </c>
      <c r="F275" s="11">
        <v>61635</v>
      </c>
      <c r="G275" s="5">
        <v>8429641.07</v>
      </c>
      <c r="H275" s="135">
        <v>195047.74</v>
      </c>
      <c r="I275" s="135">
        <v>317008.04999999993</v>
      </c>
      <c r="J275" s="4"/>
    </row>
    <row r="276" spans="1:10" ht="21">
      <c r="A276" s="3">
        <v>10</v>
      </c>
      <c r="B276" s="17" t="s">
        <v>377</v>
      </c>
      <c r="C276" s="3" t="s">
        <v>378</v>
      </c>
      <c r="D276" s="136">
        <v>65000</v>
      </c>
      <c r="E276" s="20" t="s">
        <v>33</v>
      </c>
      <c r="F276" s="4">
        <v>65000</v>
      </c>
      <c r="G276" s="5">
        <v>2357000</v>
      </c>
      <c r="H276" s="135">
        <v>0</v>
      </c>
      <c r="I276" s="135">
        <v>164990</v>
      </c>
      <c r="J276" s="4"/>
    </row>
    <row r="277" spans="1:10" ht="21">
      <c r="A277" s="3">
        <v>11</v>
      </c>
      <c r="B277" s="184" t="s">
        <v>27</v>
      </c>
      <c r="C277" s="3" t="s">
        <v>249</v>
      </c>
      <c r="D277" s="22">
        <v>108</v>
      </c>
      <c r="E277" s="20" t="s">
        <v>36</v>
      </c>
      <c r="F277" s="11">
        <v>672.8000000000001</v>
      </c>
      <c r="G277" s="5">
        <v>2269668.8599999994</v>
      </c>
      <c r="H277" s="4">
        <v>0</v>
      </c>
      <c r="I277" s="4">
        <v>15619.57</v>
      </c>
      <c r="J277" s="4"/>
    </row>
    <row r="278" spans="1:10" ht="21">
      <c r="A278" s="222">
        <v>12</v>
      </c>
      <c r="B278" s="223" t="s">
        <v>208</v>
      </c>
      <c r="C278" s="137" t="s">
        <v>209</v>
      </c>
      <c r="D278" s="238">
        <v>120100</v>
      </c>
      <c r="E278" s="226" t="s">
        <v>33</v>
      </c>
      <c r="F278" s="227">
        <v>120100</v>
      </c>
      <c r="G278" s="227">
        <v>2151255.22</v>
      </c>
      <c r="H278" s="229">
        <v>64537.65</v>
      </c>
      <c r="I278" s="229">
        <v>0</v>
      </c>
      <c r="J278" s="227"/>
    </row>
    <row r="279" spans="1:10" ht="21">
      <c r="A279" s="222">
        <v>13</v>
      </c>
      <c r="B279" s="237" t="s">
        <v>200</v>
      </c>
      <c r="C279" s="257" t="s">
        <v>412</v>
      </c>
      <c r="D279" s="238">
        <v>22</v>
      </c>
      <c r="E279" s="226" t="s">
        <v>413</v>
      </c>
      <c r="F279" s="239">
        <v>53110</v>
      </c>
      <c r="G279" s="228">
        <v>1728066.54</v>
      </c>
      <c r="H279" s="229">
        <v>0</v>
      </c>
      <c r="I279" s="229">
        <v>0</v>
      </c>
      <c r="J279" s="227" t="s">
        <v>13</v>
      </c>
    </row>
    <row r="280" spans="1:10" ht="21">
      <c r="A280" s="230"/>
      <c r="B280" s="231"/>
      <c r="C280" s="258" t="s">
        <v>414</v>
      </c>
      <c r="D280" s="233"/>
      <c r="E280" s="21"/>
      <c r="F280" s="234"/>
      <c r="G280" s="235"/>
      <c r="H280" s="236"/>
      <c r="I280" s="236"/>
      <c r="J280" s="234"/>
    </row>
    <row r="281" spans="1:10" ht="21">
      <c r="A281" s="3">
        <v>14</v>
      </c>
      <c r="B281" s="17">
        <v>6704</v>
      </c>
      <c r="C281" s="10" t="s">
        <v>25</v>
      </c>
      <c r="D281" s="22">
        <v>6</v>
      </c>
      <c r="E281" s="20" t="s">
        <v>36</v>
      </c>
      <c r="F281" s="4">
        <v>49.400000000000006</v>
      </c>
      <c r="G281" s="5">
        <v>1416496.78</v>
      </c>
      <c r="H281" s="135">
        <v>0</v>
      </c>
      <c r="I281" s="135">
        <v>0</v>
      </c>
      <c r="J281" s="4"/>
    </row>
    <row r="282" spans="1:10" ht="21">
      <c r="A282" s="3">
        <v>15</v>
      </c>
      <c r="B282" s="17" t="s">
        <v>319</v>
      </c>
      <c r="C282" s="3" t="s">
        <v>320</v>
      </c>
      <c r="D282" s="136">
        <v>340000</v>
      </c>
      <c r="E282" s="20" t="s">
        <v>33</v>
      </c>
      <c r="F282" s="4">
        <v>340000</v>
      </c>
      <c r="G282" s="5">
        <v>680000</v>
      </c>
      <c r="H282" s="135">
        <v>0</v>
      </c>
      <c r="I282" s="135">
        <v>47600</v>
      </c>
      <c r="J282" s="4"/>
    </row>
    <row r="283" spans="1:10" ht="21">
      <c r="A283" s="3">
        <v>16</v>
      </c>
      <c r="B283" s="237" t="s">
        <v>313</v>
      </c>
      <c r="C283" s="199" t="s">
        <v>314</v>
      </c>
      <c r="D283" s="238">
        <v>329.44</v>
      </c>
      <c r="E283" s="226" t="s">
        <v>33</v>
      </c>
      <c r="F283" s="239">
        <v>329.44</v>
      </c>
      <c r="G283" s="228">
        <v>631740.63</v>
      </c>
      <c r="H283" s="229">
        <v>48599.6</v>
      </c>
      <c r="I283" s="229">
        <v>37421.68</v>
      </c>
      <c r="J283" s="227"/>
    </row>
    <row r="284" spans="1:10" ht="21">
      <c r="A284" s="3">
        <v>17</v>
      </c>
      <c r="B284" s="17" t="s">
        <v>415</v>
      </c>
      <c r="C284" s="3" t="s">
        <v>416</v>
      </c>
      <c r="D284" s="136">
        <v>9695</v>
      </c>
      <c r="E284" s="226" t="s">
        <v>33</v>
      </c>
      <c r="F284" s="4">
        <v>9695</v>
      </c>
      <c r="G284" s="5">
        <v>578283.91</v>
      </c>
      <c r="H284" s="135">
        <v>0</v>
      </c>
      <c r="I284" s="135">
        <v>0</v>
      </c>
      <c r="J284" s="4" t="s">
        <v>13</v>
      </c>
    </row>
    <row r="285" spans="1:10" ht="21">
      <c r="A285" s="222">
        <v>18</v>
      </c>
      <c r="B285" s="223" t="s">
        <v>417</v>
      </c>
      <c r="C285" s="222" t="s">
        <v>140</v>
      </c>
      <c r="D285" s="225">
        <v>465</v>
      </c>
      <c r="E285" s="20" t="s">
        <v>348</v>
      </c>
      <c r="F285" s="227">
        <v>6975</v>
      </c>
      <c r="G285" s="228">
        <v>458755.8</v>
      </c>
      <c r="H285" s="229">
        <v>0</v>
      </c>
      <c r="I285" s="229">
        <v>0</v>
      </c>
      <c r="J285" s="227"/>
    </row>
    <row r="286" spans="1:10" ht="21">
      <c r="A286" s="222">
        <v>19</v>
      </c>
      <c r="B286" s="223" t="s">
        <v>315</v>
      </c>
      <c r="C286" s="222" t="s">
        <v>418</v>
      </c>
      <c r="D286" s="225">
        <v>8454.28</v>
      </c>
      <c r="E286" s="20" t="s">
        <v>33</v>
      </c>
      <c r="F286" s="227">
        <v>8454.28</v>
      </c>
      <c r="G286" s="228">
        <v>399539.31</v>
      </c>
      <c r="H286" s="229">
        <v>2922.5600000000004</v>
      </c>
      <c r="I286" s="229">
        <v>2250.37</v>
      </c>
      <c r="J286" s="227"/>
    </row>
    <row r="287" spans="1:10" ht="21">
      <c r="A287" s="3">
        <v>20</v>
      </c>
      <c r="B287" s="7" t="s">
        <v>15</v>
      </c>
      <c r="C287" s="3" t="s">
        <v>16</v>
      </c>
      <c r="D287" s="8"/>
      <c r="E287" s="20"/>
      <c r="F287" s="5">
        <v>392480.4299999997</v>
      </c>
      <c r="G287" s="5">
        <v>2540769.169999957</v>
      </c>
      <c r="H287" s="5">
        <v>37450</v>
      </c>
      <c r="I287" s="5">
        <v>80058.63</v>
      </c>
      <c r="J287" s="4"/>
    </row>
    <row r="288" spans="1:10" ht="21">
      <c r="A288" s="699" t="s">
        <v>17</v>
      </c>
      <c r="B288" s="699"/>
      <c r="C288" s="699"/>
      <c r="D288" s="699"/>
      <c r="E288" s="699"/>
      <c r="F288" s="12">
        <v>13087063.83</v>
      </c>
      <c r="G288" s="12">
        <v>352547867.88</v>
      </c>
      <c r="H288" s="12">
        <f>SUM(H270:H287)</f>
        <v>348557.55</v>
      </c>
      <c r="I288" s="12">
        <f>SUM(I267:I287)</f>
        <v>14030929.14</v>
      </c>
      <c r="J288" s="2"/>
    </row>
    <row r="289" spans="1:5" ht="21">
      <c r="A289" s="1" t="s">
        <v>385</v>
      </c>
      <c r="E289" s="14"/>
    </row>
    <row r="290" spans="1:9" ht="21">
      <c r="A290" s="1" t="s">
        <v>386</v>
      </c>
      <c r="F290" s="242"/>
      <c r="G290" s="242"/>
      <c r="H290" s="242"/>
      <c r="I290" s="242"/>
    </row>
    <row r="297" spans="1:10" ht="21">
      <c r="A297" s="698" t="s">
        <v>0</v>
      </c>
      <c r="B297" s="698"/>
      <c r="C297" s="698"/>
      <c r="D297" s="698"/>
      <c r="E297" s="698"/>
      <c r="F297" s="698"/>
      <c r="G297" s="698"/>
      <c r="H297" s="698"/>
      <c r="I297" s="698"/>
      <c r="J297" s="698"/>
    </row>
    <row r="298" spans="1:10" ht="21">
      <c r="A298" s="698" t="s">
        <v>438</v>
      </c>
      <c r="B298" s="698"/>
      <c r="C298" s="698"/>
      <c r="D298" s="698"/>
      <c r="E298" s="698"/>
      <c r="F298" s="698"/>
      <c r="G298" s="698"/>
      <c r="H298" s="698"/>
      <c r="I298" s="698"/>
      <c r="J298" s="698"/>
    </row>
    <row r="299" spans="1:10" ht="21">
      <c r="A299" s="115" t="s">
        <v>1</v>
      </c>
      <c r="B299" s="16" t="s">
        <v>2</v>
      </c>
      <c r="C299" s="115" t="s">
        <v>3</v>
      </c>
      <c r="D299" s="699" t="s">
        <v>4</v>
      </c>
      <c r="E299" s="699"/>
      <c r="F299" s="2" t="s">
        <v>5</v>
      </c>
      <c r="G299" s="2" t="s">
        <v>6</v>
      </c>
      <c r="H299" s="2" t="s">
        <v>7</v>
      </c>
      <c r="I299" s="2" t="s">
        <v>8</v>
      </c>
      <c r="J299" s="2" t="s">
        <v>9</v>
      </c>
    </row>
    <row r="300" spans="1:10" ht="21">
      <c r="A300" s="3">
        <v>1</v>
      </c>
      <c r="B300" s="283" t="s">
        <v>22</v>
      </c>
      <c r="C300" s="284" t="s">
        <v>10</v>
      </c>
      <c r="D300" s="285">
        <v>5205490</v>
      </c>
      <c r="E300" s="286" t="s">
        <v>151</v>
      </c>
      <c r="F300" s="287">
        <v>5205490</v>
      </c>
      <c r="G300" s="287">
        <v>85898995.12999997</v>
      </c>
      <c r="H300" s="288" t="s">
        <v>15</v>
      </c>
      <c r="I300" s="288" t="s">
        <v>15</v>
      </c>
      <c r="J300" s="4"/>
    </row>
    <row r="301" spans="1:10" ht="21">
      <c r="A301" s="3">
        <v>2</v>
      </c>
      <c r="B301" s="289" t="s">
        <v>24</v>
      </c>
      <c r="C301" s="290" t="s">
        <v>12</v>
      </c>
      <c r="D301" s="285">
        <v>3053700</v>
      </c>
      <c r="E301" s="286" t="s">
        <v>439</v>
      </c>
      <c r="F301" s="287">
        <v>3053700</v>
      </c>
      <c r="G301" s="287">
        <v>23995705.87000001</v>
      </c>
      <c r="H301" s="288" t="s">
        <v>15</v>
      </c>
      <c r="I301" s="288" t="s">
        <v>15</v>
      </c>
      <c r="J301" s="4"/>
    </row>
    <row r="302" spans="1:10" ht="21">
      <c r="A302" s="3">
        <v>3</v>
      </c>
      <c r="B302" s="291">
        <v>1202</v>
      </c>
      <c r="C302" s="292" t="s">
        <v>440</v>
      </c>
      <c r="D302" s="285">
        <v>1048600</v>
      </c>
      <c r="E302" s="286" t="s">
        <v>413</v>
      </c>
      <c r="F302" s="287">
        <v>1048600</v>
      </c>
      <c r="G302" s="287">
        <v>22659467.92000001</v>
      </c>
      <c r="H302" s="288" t="s">
        <v>15</v>
      </c>
      <c r="I302" s="288" t="s">
        <v>15</v>
      </c>
      <c r="J302" s="4"/>
    </row>
    <row r="303" spans="1:10" ht="21">
      <c r="A303" s="3">
        <v>4</v>
      </c>
      <c r="B303" s="293" t="s">
        <v>23</v>
      </c>
      <c r="C303" s="294" t="s">
        <v>14</v>
      </c>
      <c r="D303" s="285">
        <v>938340</v>
      </c>
      <c r="E303" s="286" t="s">
        <v>413</v>
      </c>
      <c r="F303" s="287">
        <v>938340</v>
      </c>
      <c r="G303" s="287">
        <v>15484123.52</v>
      </c>
      <c r="H303" s="288" t="s">
        <v>15</v>
      </c>
      <c r="I303" s="288" t="s">
        <v>15</v>
      </c>
      <c r="J303" s="4"/>
    </row>
    <row r="304" spans="1:10" ht="21">
      <c r="A304" s="222">
        <v>5</v>
      </c>
      <c r="B304" s="295">
        <v>2101</v>
      </c>
      <c r="C304" s="296" t="s">
        <v>441</v>
      </c>
      <c r="D304" s="285">
        <v>14750</v>
      </c>
      <c r="E304" s="286" t="s">
        <v>36</v>
      </c>
      <c r="F304" s="287">
        <v>85402</v>
      </c>
      <c r="G304" s="287">
        <v>8800441.28</v>
      </c>
      <c r="H304" s="288" t="s">
        <v>15</v>
      </c>
      <c r="I304" s="287">
        <v>616030.85</v>
      </c>
      <c r="J304" s="4"/>
    </row>
    <row r="305" spans="1:10" ht="21">
      <c r="A305" s="3">
        <v>6</v>
      </c>
      <c r="B305" s="297">
        <v>2716</v>
      </c>
      <c r="C305" s="298" t="s">
        <v>20</v>
      </c>
      <c r="D305" s="285">
        <v>5160115</v>
      </c>
      <c r="E305" s="286" t="s">
        <v>21</v>
      </c>
      <c r="F305" s="287">
        <v>1</v>
      </c>
      <c r="G305" s="287">
        <v>7149638</v>
      </c>
      <c r="H305" s="288" t="s">
        <v>15</v>
      </c>
      <c r="I305" s="287">
        <v>500474.66000000003</v>
      </c>
      <c r="J305" s="234"/>
    </row>
    <row r="306" spans="1:10" ht="21">
      <c r="A306" s="222">
        <v>7</v>
      </c>
      <c r="B306" s="299" t="s">
        <v>149</v>
      </c>
      <c r="C306" s="300" t="s">
        <v>442</v>
      </c>
      <c r="D306" s="285">
        <v>16000</v>
      </c>
      <c r="E306" s="286" t="s">
        <v>151</v>
      </c>
      <c r="F306" s="287">
        <v>45000</v>
      </c>
      <c r="G306" s="287">
        <v>6170425.42</v>
      </c>
      <c r="H306" s="287">
        <v>96357.65000000001</v>
      </c>
      <c r="I306" s="287">
        <v>297029.1</v>
      </c>
      <c r="J306" s="4"/>
    </row>
    <row r="307" spans="1:10" ht="21">
      <c r="A307" s="3">
        <v>8</v>
      </c>
      <c r="B307" s="301" t="s">
        <v>30</v>
      </c>
      <c r="C307" s="302" t="s">
        <v>443</v>
      </c>
      <c r="D307" s="285">
        <v>451470</v>
      </c>
      <c r="E307" s="286" t="s">
        <v>379</v>
      </c>
      <c r="F307" s="287">
        <v>451470</v>
      </c>
      <c r="G307" s="287">
        <v>2660708.12</v>
      </c>
      <c r="H307" s="288" t="s">
        <v>15</v>
      </c>
      <c r="I307" s="288" t="s">
        <v>15</v>
      </c>
      <c r="J307" s="4"/>
    </row>
    <row r="308" spans="1:10" ht="21">
      <c r="A308" s="222">
        <v>9</v>
      </c>
      <c r="B308" s="303">
        <v>8504</v>
      </c>
      <c r="C308" s="304" t="s">
        <v>249</v>
      </c>
      <c r="D308" s="285">
        <v>1605308</v>
      </c>
      <c r="E308" s="286" t="s">
        <v>36</v>
      </c>
      <c r="F308" s="287">
        <v>538.5399999999998</v>
      </c>
      <c r="G308" s="287">
        <v>2195848.2200000007</v>
      </c>
      <c r="H308" s="288" t="s">
        <v>15</v>
      </c>
      <c r="I308" s="287">
        <v>19630.21</v>
      </c>
      <c r="J308" s="4"/>
    </row>
    <row r="309" spans="1:10" ht="21">
      <c r="A309" s="3">
        <v>10</v>
      </c>
      <c r="B309" s="305">
        <v>8544</v>
      </c>
      <c r="C309" s="306" t="s">
        <v>314</v>
      </c>
      <c r="D309" s="285">
        <v>85800</v>
      </c>
      <c r="E309" s="286" t="s">
        <v>413</v>
      </c>
      <c r="F309" s="287">
        <v>719.38</v>
      </c>
      <c r="G309" s="287">
        <v>2189365.1100000003</v>
      </c>
      <c r="H309" s="288" t="s">
        <v>15</v>
      </c>
      <c r="I309" s="287">
        <v>153255.55000000002</v>
      </c>
      <c r="J309" s="4"/>
    </row>
    <row r="310" spans="1:10" ht="21">
      <c r="A310" s="222">
        <v>11</v>
      </c>
      <c r="B310" s="307">
        <v>7602</v>
      </c>
      <c r="C310" s="308" t="s">
        <v>378</v>
      </c>
      <c r="D310" s="285">
        <v>49154</v>
      </c>
      <c r="E310" s="286" t="s">
        <v>379</v>
      </c>
      <c r="F310" s="287">
        <v>49154</v>
      </c>
      <c r="G310" s="287">
        <v>1931872</v>
      </c>
      <c r="H310" s="288" t="s">
        <v>15</v>
      </c>
      <c r="I310" s="287">
        <v>135231.04</v>
      </c>
      <c r="J310" s="4"/>
    </row>
    <row r="311" spans="1:10" ht="21">
      <c r="A311" s="309">
        <v>12</v>
      </c>
      <c r="B311" s="310">
        <v>6704</v>
      </c>
      <c r="C311" s="311" t="s">
        <v>444</v>
      </c>
      <c r="D311" s="285">
        <v>2178</v>
      </c>
      <c r="E311" s="286" t="s">
        <v>36</v>
      </c>
      <c r="F311" s="287">
        <v>50.9</v>
      </c>
      <c r="G311" s="287">
        <v>1509780.98</v>
      </c>
      <c r="H311" s="288" t="s">
        <v>15</v>
      </c>
      <c r="I311" s="288" t="s">
        <v>15</v>
      </c>
      <c r="J311" s="312" t="s">
        <v>445</v>
      </c>
    </row>
    <row r="312" spans="1:10" ht="21">
      <c r="A312" s="222">
        <v>13</v>
      </c>
      <c r="B312" s="313" t="s">
        <v>346</v>
      </c>
      <c r="C312" s="314" t="s">
        <v>409</v>
      </c>
      <c r="D312" s="285">
        <v>20250</v>
      </c>
      <c r="E312" s="286" t="s">
        <v>413</v>
      </c>
      <c r="F312" s="287">
        <v>20250</v>
      </c>
      <c r="G312" s="287">
        <v>1193420.3800000001</v>
      </c>
      <c r="H312" s="288" t="s">
        <v>15</v>
      </c>
      <c r="I312" s="288" t="s">
        <v>15</v>
      </c>
      <c r="J312" s="4"/>
    </row>
    <row r="313" spans="1:10" ht="21">
      <c r="A313" s="3">
        <v>14</v>
      </c>
      <c r="B313" s="315">
        <v>4707</v>
      </c>
      <c r="C313" s="316" t="s">
        <v>320</v>
      </c>
      <c r="D313" s="285">
        <v>48</v>
      </c>
      <c r="E313" s="286" t="s">
        <v>39</v>
      </c>
      <c r="F313" s="287">
        <v>378500</v>
      </c>
      <c r="G313" s="287">
        <v>784000</v>
      </c>
      <c r="H313" s="288" t="s">
        <v>15</v>
      </c>
      <c r="I313" s="287">
        <v>54880</v>
      </c>
      <c r="J313" s="4"/>
    </row>
    <row r="314" spans="1:10" ht="21">
      <c r="A314" s="222">
        <v>15</v>
      </c>
      <c r="B314" s="317" t="s">
        <v>30</v>
      </c>
      <c r="C314" s="318" t="s">
        <v>29</v>
      </c>
      <c r="D314" s="285">
        <v>43500</v>
      </c>
      <c r="E314" s="286" t="s">
        <v>151</v>
      </c>
      <c r="F314" s="287">
        <v>43500</v>
      </c>
      <c r="G314" s="287">
        <v>668315.4199999999</v>
      </c>
      <c r="H314" s="288" t="s">
        <v>15</v>
      </c>
      <c r="I314" s="288" t="s">
        <v>15</v>
      </c>
      <c r="J314" s="4"/>
    </row>
    <row r="315" spans="1:10" ht="21">
      <c r="A315" s="3">
        <v>16</v>
      </c>
      <c r="B315" s="319">
        <v>8430</v>
      </c>
      <c r="C315" s="320" t="s">
        <v>446</v>
      </c>
      <c r="D315" s="285">
        <v>62</v>
      </c>
      <c r="E315" s="286" t="s">
        <v>439</v>
      </c>
      <c r="F315" s="287">
        <v>2750</v>
      </c>
      <c r="G315" s="287">
        <v>652206.7000000001</v>
      </c>
      <c r="H315" s="288" t="s">
        <v>15</v>
      </c>
      <c r="I315" s="288" t="s">
        <v>15</v>
      </c>
      <c r="J315" s="4" t="s">
        <v>13</v>
      </c>
    </row>
    <row r="316" spans="1:10" ht="21">
      <c r="A316" s="222">
        <v>17</v>
      </c>
      <c r="B316" s="303">
        <v>8539</v>
      </c>
      <c r="C316" s="304" t="s">
        <v>447</v>
      </c>
      <c r="D316" s="285">
        <v>40000</v>
      </c>
      <c r="E316" s="286" t="s">
        <v>413</v>
      </c>
      <c r="F316" s="287">
        <v>80</v>
      </c>
      <c r="G316" s="287">
        <v>574980</v>
      </c>
      <c r="H316" s="288" t="s">
        <v>15</v>
      </c>
      <c r="I316" s="287">
        <v>40248.6</v>
      </c>
      <c r="J316" s="4"/>
    </row>
    <row r="317" spans="1:10" ht="84">
      <c r="A317" s="309">
        <v>18</v>
      </c>
      <c r="B317" s="321">
        <v>8205</v>
      </c>
      <c r="C317" s="322" t="s">
        <v>448</v>
      </c>
      <c r="D317" s="323">
        <v>7</v>
      </c>
      <c r="E317" s="324" t="s">
        <v>21</v>
      </c>
      <c r="F317" s="325">
        <v>43</v>
      </c>
      <c r="G317" s="325">
        <v>375588.92</v>
      </c>
      <c r="H317" s="325">
        <v>9288.050000000001</v>
      </c>
      <c r="I317" s="325">
        <v>7151.8</v>
      </c>
      <c r="J317" s="326" t="s">
        <v>13</v>
      </c>
    </row>
    <row r="318" spans="1:10" ht="21">
      <c r="A318" s="327">
        <v>19</v>
      </c>
      <c r="B318" s="328">
        <v>7001</v>
      </c>
      <c r="C318" s="311" t="s">
        <v>449</v>
      </c>
      <c r="D318" s="329">
        <v>144615</v>
      </c>
      <c r="E318" s="286" t="s">
        <v>379</v>
      </c>
      <c r="F318" s="287">
        <v>144615</v>
      </c>
      <c r="G318" s="287">
        <v>286652.38</v>
      </c>
      <c r="H318" s="288" t="s">
        <v>15</v>
      </c>
      <c r="I318" s="287">
        <v>20065.670000000002</v>
      </c>
      <c r="J318" s="312"/>
    </row>
    <row r="319" spans="1:10" ht="23.25">
      <c r="A319" s="701" t="s">
        <v>111</v>
      </c>
      <c r="B319" s="702"/>
      <c r="C319" s="702"/>
      <c r="D319" s="702"/>
      <c r="E319" s="703"/>
      <c r="F319" s="330">
        <f>SUM(F300:F318)</f>
        <v>11468203.82</v>
      </c>
      <c r="G319" s="330">
        <f>SUM(G300:G318)</f>
        <v>185181535.36999995</v>
      </c>
      <c r="H319" s="331">
        <f>SUM(H300:H318)</f>
        <v>105645.70000000001</v>
      </c>
      <c r="I319" s="331">
        <f>SUM(I300:I318)</f>
        <v>1843997.48</v>
      </c>
      <c r="J319" s="312"/>
    </row>
    <row r="320" spans="1:10" ht="21">
      <c r="A320" s="3">
        <v>20</v>
      </c>
      <c r="B320" s="7" t="s">
        <v>15</v>
      </c>
      <c r="C320" s="3" t="s">
        <v>16</v>
      </c>
      <c r="D320" s="332"/>
      <c r="E320" s="333"/>
      <c r="F320" s="334">
        <f>F321-F319</f>
        <v>58623.26999999955</v>
      </c>
      <c r="G320" s="334">
        <f>G321-G319</f>
        <v>1757055.5900000632</v>
      </c>
      <c r="H320" s="334">
        <f>H321-H319</f>
        <v>23413.439999999988</v>
      </c>
      <c r="I320" s="334">
        <f>I321-I319</f>
        <v>18744.469999999972</v>
      </c>
      <c r="J320" s="4"/>
    </row>
    <row r="321" spans="1:10" ht="21">
      <c r="A321" s="699" t="s">
        <v>17</v>
      </c>
      <c r="B321" s="699"/>
      <c r="C321" s="699"/>
      <c r="D321" s="699"/>
      <c r="E321" s="699"/>
      <c r="F321" s="335">
        <v>11526827.09</v>
      </c>
      <c r="G321" s="335">
        <v>186938590.96</v>
      </c>
      <c r="H321" s="335">
        <v>129059.14</v>
      </c>
      <c r="I321" s="335">
        <v>1862741.95</v>
      </c>
      <c r="J321" s="2"/>
    </row>
    <row r="322" spans="1:5" ht="21">
      <c r="A322" s="1" t="s">
        <v>450</v>
      </c>
      <c r="E322" s="14"/>
    </row>
    <row r="323" spans="1:9" ht="21">
      <c r="A323" s="1" t="s">
        <v>386</v>
      </c>
      <c r="F323" s="242"/>
      <c r="G323" s="242"/>
      <c r="H323" s="242"/>
      <c r="I323" s="242"/>
    </row>
    <row r="331" spans="1:10" ht="21">
      <c r="A331" s="698" t="s">
        <v>0</v>
      </c>
      <c r="B331" s="698"/>
      <c r="C331" s="698"/>
      <c r="D331" s="698"/>
      <c r="E331" s="698"/>
      <c r="F331" s="698"/>
      <c r="G331" s="698"/>
      <c r="H331" s="698"/>
      <c r="I331" s="698"/>
      <c r="J331" s="698"/>
    </row>
    <row r="332" spans="1:10" ht="21">
      <c r="A332" s="698" t="s">
        <v>475</v>
      </c>
      <c r="B332" s="698"/>
      <c r="C332" s="698"/>
      <c r="D332" s="698"/>
      <c r="E332" s="698"/>
      <c r="F332" s="698"/>
      <c r="G332" s="698"/>
      <c r="H332" s="698"/>
      <c r="I332" s="698"/>
      <c r="J332" s="698"/>
    </row>
    <row r="333" spans="1:10" ht="21">
      <c r="A333" s="350" t="s">
        <v>1</v>
      </c>
      <c r="B333" s="351" t="s">
        <v>2</v>
      </c>
      <c r="C333" s="350" t="s">
        <v>3</v>
      </c>
      <c r="D333" s="700" t="s">
        <v>4</v>
      </c>
      <c r="E333" s="700"/>
      <c r="F333" s="352" t="s">
        <v>5</v>
      </c>
      <c r="G333" s="352" t="s">
        <v>6</v>
      </c>
      <c r="H333" s="352" t="s">
        <v>7</v>
      </c>
      <c r="I333" s="352" t="s">
        <v>8</v>
      </c>
      <c r="J333" s="352" t="s">
        <v>9</v>
      </c>
    </row>
    <row r="334" spans="1:10" ht="21">
      <c r="A334" s="3">
        <v>1</v>
      </c>
      <c r="B334" s="283">
        <v>2716</v>
      </c>
      <c r="C334" s="284" t="s">
        <v>20</v>
      </c>
      <c r="D334" s="285">
        <v>5205490</v>
      </c>
      <c r="E334" s="286" t="s">
        <v>21</v>
      </c>
      <c r="F334" s="287">
        <v>4</v>
      </c>
      <c r="G334" s="287">
        <v>190043954.95</v>
      </c>
      <c r="H334" s="288">
        <v>0</v>
      </c>
      <c r="I334" s="288">
        <v>13303076.85</v>
      </c>
      <c r="J334" s="4"/>
    </row>
    <row r="335" spans="1:10" ht="21">
      <c r="A335" s="3">
        <v>2</v>
      </c>
      <c r="B335" s="289" t="s">
        <v>22</v>
      </c>
      <c r="C335" s="290" t="s">
        <v>10</v>
      </c>
      <c r="D335" s="285">
        <v>3053700</v>
      </c>
      <c r="E335" s="286" t="s">
        <v>151</v>
      </c>
      <c r="F335" s="287">
        <v>3607030</v>
      </c>
      <c r="G335" s="287">
        <v>59163303.57</v>
      </c>
      <c r="H335" s="288">
        <v>0</v>
      </c>
      <c r="I335" s="288">
        <v>0</v>
      </c>
      <c r="J335" s="4"/>
    </row>
    <row r="336" spans="1:10" ht="21">
      <c r="A336" s="3">
        <v>3</v>
      </c>
      <c r="B336" s="291" t="s">
        <v>24</v>
      </c>
      <c r="C336" s="292" t="s">
        <v>12</v>
      </c>
      <c r="D336" s="285">
        <v>1048600</v>
      </c>
      <c r="E336" s="286" t="s">
        <v>439</v>
      </c>
      <c r="F336" s="287">
        <v>3142300</v>
      </c>
      <c r="G336" s="287">
        <v>24543190.559999995</v>
      </c>
      <c r="H336" s="288">
        <v>0</v>
      </c>
      <c r="I336" s="288">
        <v>0</v>
      </c>
      <c r="J336" s="4"/>
    </row>
    <row r="337" spans="1:10" ht="21">
      <c r="A337" s="3">
        <v>4</v>
      </c>
      <c r="B337" s="293">
        <v>1202</v>
      </c>
      <c r="C337" s="294" t="s">
        <v>440</v>
      </c>
      <c r="D337" s="285">
        <v>938340</v>
      </c>
      <c r="E337" s="286" t="s">
        <v>151</v>
      </c>
      <c r="F337" s="287">
        <v>1125700</v>
      </c>
      <c r="G337" s="287">
        <v>24179022.26</v>
      </c>
      <c r="H337" s="288">
        <v>0</v>
      </c>
      <c r="I337" s="288">
        <v>0</v>
      </c>
      <c r="J337" s="4"/>
    </row>
    <row r="338" spans="1:10" ht="21">
      <c r="A338" s="222">
        <v>5</v>
      </c>
      <c r="B338" s="295" t="s">
        <v>149</v>
      </c>
      <c r="C338" s="296" t="s">
        <v>442</v>
      </c>
      <c r="D338" s="285">
        <v>14750</v>
      </c>
      <c r="E338" s="286" t="s">
        <v>151</v>
      </c>
      <c r="F338" s="287">
        <v>154850</v>
      </c>
      <c r="G338" s="287">
        <v>20030627.04</v>
      </c>
      <c r="H338" s="288">
        <v>861995.31</v>
      </c>
      <c r="I338" s="287">
        <v>195350.46000000002</v>
      </c>
      <c r="J338" s="4"/>
    </row>
    <row r="339" spans="1:10" ht="21">
      <c r="A339" s="3">
        <v>6</v>
      </c>
      <c r="B339" s="297" t="s">
        <v>30</v>
      </c>
      <c r="C339" s="298" t="s">
        <v>29</v>
      </c>
      <c r="D339" s="285">
        <v>5160115</v>
      </c>
      <c r="E339" s="286" t="s">
        <v>151</v>
      </c>
      <c r="F339" s="287">
        <v>1096800</v>
      </c>
      <c r="G339" s="287">
        <v>17989956.400000006</v>
      </c>
      <c r="H339" s="288">
        <v>0</v>
      </c>
      <c r="I339" s="287">
        <v>0</v>
      </c>
      <c r="J339" s="234"/>
    </row>
    <row r="340" spans="1:10" ht="21">
      <c r="A340" s="222">
        <v>7</v>
      </c>
      <c r="B340" s="299">
        <v>2101</v>
      </c>
      <c r="C340" s="300" t="s">
        <v>476</v>
      </c>
      <c r="D340" s="285">
        <v>16000</v>
      </c>
      <c r="E340" s="286" t="s">
        <v>36</v>
      </c>
      <c r="F340" s="287">
        <v>131741.2</v>
      </c>
      <c r="G340" s="287">
        <v>15263672.910000006</v>
      </c>
      <c r="H340" s="287">
        <v>0</v>
      </c>
      <c r="I340" s="287">
        <v>1068457.06</v>
      </c>
      <c r="J340" s="4"/>
    </row>
    <row r="341" spans="1:10" ht="21">
      <c r="A341" s="3">
        <v>8</v>
      </c>
      <c r="B341" s="301">
        <v>1202</v>
      </c>
      <c r="C341" s="302" t="s">
        <v>477</v>
      </c>
      <c r="D341" s="285">
        <v>451470</v>
      </c>
      <c r="E341" s="286" t="s">
        <v>439</v>
      </c>
      <c r="F341" s="287">
        <v>182500</v>
      </c>
      <c r="G341" s="287">
        <v>8908944.66</v>
      </c>
      <c r="H341" s="288">
        <v>0</v>
      </c>
      <c r="I341" s="288">
        <v>0</v>
      </c>
      <c r="J341" s="4"/>
    </row>
    <row r="342" spans="1:10" ht="21">
      <c r="A342" s="222">
        <v>9</v>
      </c>
      <c r="B342" s="303" t="s">
        <v>23</v>
      </c>
      <c r="C342" s="304" t="s">
        <v>14</v>
      </c>
      <c r="D342" s="285">
        <v>1605308</v>
      </c>
      <c r="E342" s="286" t="s">
        <v>151</v>
      </c>
      <c r="F342" s="287">
        <v>445600</v>
      </c>
      <c r="G342" s="287">
        <v>7308828.399999998</v>
      </c>
      <c r="H342" s="288">
        <v>0</v>
      </c>
      <c r="I342" s="287">
        <v>0</v>
      </c>
      <c r="J342" s="4"/>
    </row>
    <row r="343" spans="1:10" ht="21">
      <c r="A343" s="3">
        <v>10</v>
      </c>
      <c r="B343" s="305" t="s">
        <v>30</v>
      </c>
      <c r="C343" s="306" t="s">
        <v>443</v>
      </c>
      <c r="D343" s="285">
        <v>85800</v>
      </c>
      <c r="E343" s="286" t="s">
        <v>379</v>
      </c>
      <c r="F343" s="287">
        <v>711552</v>
      </c>
      <c r="G343" s="287">
        <v>4168225.59</v>
      </c>
      <c r="H343" s="288">
        <v>0</v>
      </c>
      <c r="I343" s="287">
        <v>0</v>
      </c>
      <c r="J343" s="4"/>
    </row>
    <row r="344" spans="1:10" ht="21">
      <c r="A344" s="222">
        <v>11</v>
      </c>
      <c r="B344" s="307">
        <v>7602</v>
      </c>
      <c r="C344" s="308" t="s">
        <v>378</v>
      </c>
      <c r="D344" s="285">
        <v>49154</v>
      </c>
      <c r="E344" s="286" t="s">
        <v>379</v>
      </c>
      <c r="F344" s="287">
        <v>63300</v>
      </c>
      <c r="G344" s="287">
        <v>2395660</v>
      </c>
      <c r="H344" s="288">
        <v>0</v>
      </c>
      <c r="I344" s="287">
        <v>167696.2</v>
      </c>
      <c r="J344" s="4"/>
    </row>
    <row r="345" spans="1:10" ht="21">
      <c r="A345" s="309">
        <v>12</v>
      </c>
      <c r="B345" s="310">
        <v>8544</v>
      </c>
      <c r="C345" s="311" t="s">
        <v>314</v>
      </c>
      <c r="D345" s="285">
        <v>2178</v>
      </c>
      <c r="E345" s="286" t="s">
        <v>413</v>
      </c>
      <c r="F345" s="287">
        <v>781.8000000000001</v>
      </c>
      <c r="G345" s="287">
        <v>2183448.09</v>
      </c>
      <c r="H345" s="288">
        <v>0</v>
      </c>
      <c r="I345" s="288">
        <v>152841.36000000002</v>
      </c>
      <c r="J345" s="312"/>
    </row>
    <row r="346" spans="1:10" ht="21">
      <c r="A346" s="222">
        <v>13</v>
      </c>
      <c r="B346" s="313">
        <v>8504</v>
      </c>
      <c r="C346" s="314" t="s">
        <v>249</v>
      </c>
      <c r="D346" s="285">
        <v>20250</v>
      </c>
      <c r="E346" s="286" t="s">
        <v>36</v>
      </c>
      <c r="F346" s="287">
        <v>486.57000000000005</v>
      </c>
      <c r="G346" s="287">
        <v>2157220.7</v>
      </c>
      <c r="H346" s="288">
        <v>0</v>
      </c>
      <c r="I346" s="288">
        <v>26246.640000000003</v>
      </c>
      <c r="J346" s="4"/>
    </row>
    <row r="347" spans="1:10" ht="21">
      <c r="A347" s="3">
        <v>14</v>
      </c>
      <c r="B347" s="315">
        <v>4707</v>
      </c>
      <c r="C347" s="316" t="s">
        <v>320</v>
      </c>
      <c r="D347" s="285">
        <v>48</v>
      </c>
      <c r="E347" s="286" t="s">
        <v>39</v>
      </c>
      <c r="F347" s="287">
        <v>612000</v>
      </c>
      <c r="G347" s="287">
        <v>1240000</v>
      </c>
      <c r="H347" s="288">
        <v>0</v>
      </c>
      <c r="I347" s="287">
        <v>86800</v>
      </c>
      <c r="J347" s="4"/>
    </row>
    <row r="348" spans="1:10" ht="21">
      <c r="A348" s="222">
        <v>15</v>
      </c>
      <c r="B348" s="317">
        <v>4707</v>
      </c>
      <c r="C348" s="318" t="s">
        <v>478</v>
      </c>
      <c r="D348" s="285">
        <v>43500</v>
      </c>
      <c r="E348" s="286" t="s">
        <v>39</v>
      </c>
      <c r="F348" s="287">
        <v>612000</v>
      </c>
      <c r="G348" s="287">
        <v>1240000</v>
      </c>
      <c r="H348" s="288">
        <v>0</v>
      </c>
      <c r="I348" s="288">
        <v>86800</v>
      </c>
      <c r="J348" s="4"/>
    </row>
    <row r="349" spans="1:10" ht="42">
      <c r="A349" s="309">
        <v>16</v>
      </c>
      <c r="B349" s="353">
        <v>6704</v>
      </c>
      <c r="C349" s="354" t="s">
        <v>479</v>
      </c>
      <c r="D349" s="323">
        <v>62</v>
      </c>
      <c r="E349" s="324" t="s">
        <v>413</v>
      </c>
      <c r="F349" s="325">
        <v>37.4</v>
      </c>
      <c r="G349" s="325">
        <v>1162861.91</v>
      </c>
      <c r="H349" s="355">
        <v>0</v>
      </c>
      <c r="I349" s="355">
        <v>0</v>
      </c>
      <c r="J349" s="312" t="s">
        <v>445</v>
      </c>
    </row>
    <row r="350" spans="1:10" ht="21">
      <c r="A350" s="222">
        <v>17</v>
      </c>
      <c r="B350" s="303">
        <v>8539</v>
      </c>
      <c r="C350" s="304" t="s">
        <v>447</v>
      </c>
      <c r="D350" s="285">
        <v>40000</v>
      </c>
      <c r="E350" s="286" t="s">
        <v>413</v>
      </c>
      <c r="F350" s="287">
        <v>144</v>
      </c>
      <c r="G350" s="287">
        <v>1037791.97</v>
      </c>
      <c r="H350" s="288">
        <v>0</v>
      </c>
      <c r="I350" s="287">
        <v>72645.44</v>
      </c>
      <c r="J350" s="4"/>
    </row>
    <row r="351" spans="1:10" ht="21">
      <c r="A351" s="309">
        <v>18</v>
      </c>
      <c r="B351" s="321" t="s">
        <v>247</v>
      </c>
      <c r="C351" s="322" t="s">
        <v>248</v>
      </c>
      <c r="D351" s="323">
        <v>7</v>
      </c>
      <c r="E351" s="324" t="s">
        <v>480</v>
      </c>
      <c r="F351" s="325">
        <v>18238</v>
      </c>
      <c r="G351" s="325">
        <v>575893.53</v>
      </c>
      <c r="H351" s="325">
        <v>0</v>
      </c>
      <c r="I351" s="325">
        <v>0</v>
      </c>
      <c r="J351" s="326"/>
    </row>
    <row r="352" spans="1:10" ht="21">
      <c r="A352" s="327">
        <v>19</v>
      </c>
      <c r="B352" s="328">
        <v>9603</v>
      </c>
      <c r="C352" s="311" t="s">
        <v>481</v>
      </c>
      <c r="D352" s="329">
        <v>144615</v>
      </c>
      <c r="E352" s="286" t="s">
        <v>39</v>
      </c>
      <c r="F352" s="287">
        <v>22020</v>
      </c>
      <c r="G352" s="287">
        <v>380050</v>
      </c>
      <c r="H352" s="288">
        <v>38005</v>
      </c>
      <c r="I352" s="287">
        <v>29288</v>
      </c>
      <c r="J352" s="312"/>
    </row>
    <row r="353" spans="1:10" ht="23.25">
      <c r="A353" s="701" t="s">
        <v>111</v>
      </c>
      <c r="B353" s="702"/>
      <c r="C353" s="702"/>
      <c r="D353" s="702"/>
      <c r="E353" s="703"/>
      <c r="F353" s="330">
        <f>SUM(F334:F352)</f>
        <v>11927084.97</v>
      </c>
      <c r="G353" s="330">
        <f>SUM(G334:G352)</f>
        <v>383972652.53999996</v>
      </c>
      <c r="H353" s="331">
        <f>SUM(H334:H352)</f>
        <v>900000.31</v>
      </c>
      <c r="I353" s="331">
        <f>SUM(I334:I352)</f>
        <v>15189202.01</v>
      </c>
      <c r="J353" s="312"/>
    </row>
    <row r="354" spans="1:10" ht="21">
      <c r="A354" s="356">
        <v>20</v>
      </c>
      <c r="B354" s="357" t="s">
        <v>15</v>
      </c>
      <c r="C354" s="356" t="s">
        <v>16</v>
      </c>
      <c r="D354" s="358"/>
      <c r="E354" s="359"/>
      <c r="F354" s="360">
        <f>F355-F353</f>
        <v>-269782</v>
      </c>
      <c r="G354" s="360">
        <f>G355-G353</f>
        <v>1325649.1200000644</v>
      </c>
      <c r="H354" s="360">
        <f>H355-H353</f>
        <v>34985.47999999998</v>
      </c>
      <c r="I354" s="360">
        <f>I355-I353</f>
        <v>-7713.6699999999255</v>
      </c>
      <c r="J354" s="361"/>
    </row>
    <row r="355" spans="1:10" ht="21">
      <c r="A355" s="699" t="s">
        <v>17</v>
      </c>
      <c r="B355" s="699"/>
      <c r="C355" s="699"/>
      <c r="D355" s="699"/>
      <c r="E355" s="699"/>
      <c r="F355" s="335">
        <v>11657302.97</v>
      </c>
      <c r="G355" s="335">
        <v>385298301.66</v>
      </c>
      <c r="H355" s="335">
        <v>934985.79</v>
      </c>
      <c r="I355" s="335">
        <v>15181488.34</v>
      </c>
      <c r="J355" s="2"/>
    </row>
    <row r="356" spans="1:5" ht="21">
      <c r="A356" s="1" t="s">
        <v>450</v>
      </c>
      <c r="E356" s="14"/>
    </row>
    <row r="357" spans="1:9" ht="21">
      <c r="A357" s="1" t="s">
        <v>386</v>
      </c>
      <c r="F357" s="242"/>
      <c r="G357" s="242"/>
      <c r="H357" s="242"/>
      <c r="I357" s="242"/>
    </row>
    <row r="361" spans="1:10" ht="21">
      <c r="A361" s="704" t="s">
        <v>0</v>
      </c>
      <c r="B361" s="704"/>
      <c r="C361" s="704"/>
      <c r="D361" s="704"/>
      <c r="E361" s="704"/>
      <c r="F361" s="704"/>
      <c r="G361" s="704"/>
      <c r="H361" s="704"/>
      <c r="I361" s="704"/>
      <c r="J361" s="704"/>
    </row>
    <row r="362" spans="1:10" ht="21">
      <c r="A362" s="704" t="s">
        <v>533</v>
      </c>
      <c r="B362" s="704"/>
      <c r="C362" s="704"/>
      <c r="D362" s="704"/>
      <c r="E362" s="704"/>
      <c r="F362" s="704"/>
      <c r="G362" s="704"/>
      <c r="H362" s="704"/>
      <c r="I362" s="704"/>
      <c r="J362" s="704"/>
    </row>
    <row r="363" spans="1:10" ht="21">
      <c r="A363" s="182" t="s">
        <v>1</v>
      </c>
      <c r="B363" s="181" t="s">
        <v>2</v>
      </c>
      <c r="C363" s="182" t="s">
        <v>3</v>
      </c>
      <c r="D363" s="705" t="s">
        <v>4</v>
      </c>
      <c r="E363" s="705"/>
      <c r="F363" s="502" t="s">
        <v>5</v>
      </c>
      <c r="G363" s="502" t="s">
        <v>6</v>
      </c>
      <c r="H363" s="502" t="s">
        <v>7</v>
      </c>
      <c r="I363" s="502" t="s">
        <v>8</v>
      </c>
      <c r="J363" s="502" t="s">
        <v>9</v>
      </c>
    </row>
    <row r="364" spans="1:10" ht="21">
      <c r="A364" s="503">
        <v>1</v>
      </c>
      <c r="B364" s="504">
        <v>2716</v>
      </c>
      <c r="C364" s="505" t="s">
        <v>20</v>
      </c>
      <c r="D364" s="506">
        <v>1</v>
      </c>
      <c r="E364" s="507" t="s">
        <v>21</v>
      </c>
      <c r="F364" s="506">
        <v>1</v>
      </c>
      <c r="G364" s="506">
        <v>61117696.1</v>
      </c>
      <c r="H364" s="508">
        <v>0</v>
      </c>
      <c r="I364" s="508">
        <v>4278238.73</v>
      </c>
      <c r="J364" s="509">
        <v>0</v>
      </c>
    </row>
    <row r="365" spans="1:10" ht="21">
      <c r="A365" s="183">
        <v>2</v>
      </c>
      <c r="B365" s="510" t="s">
        <v>22</v>
      </c>
      <c r="C365" s="284" t="s">
        <v>10</v>
      </c>
      <c r="D365" s="511">
        <v>190540</v>
      </c>
      <c r="E365" s="512" t="s">
        <v>413</v>
      </c>
      <c r="F365" s="511">
        <v>2769800</v>
      </c>
      <c r="G365" s="511">
        <v>44939540.379999995</v>
      </c>
      <c r="H365" s="513">
        <v>0</v>
      </c>
      <c r="I365" s="513">
        <v>0</v>
      </c>
      <c r="J365" s="514">
        <v>0</v>
      </c>
    </row>
    <row r="366" spans="1:10" ht="21">
      <c r="A366" s="183">
        <v>3</v>
      </c>
      <c r="B366" s="515" t="s">
        <v>30</v>
      </c>
      <c r="C366" s="294" t="s">
        <v>29</v>
      </c>
      <c r="D366" s="516">
        <v>37824</v>
      </c>
      <c r="E366" s="517" t="s">
        <v>151</v>
      </c>
      <c r="F366" s="516">
        <v>2061000</v>
      </c>
      <c r="G366" s="516">
        <v>33439379.279999968</v>
      </c>
      <c r="H366" s="513">
        <v>0</v>
      </c>
      <c r="I366" s="513">
        <v>0</v>
      </c>
      <c r="J366" s="514">
        <v>0</v>
      </c>
    </row>
    <row r="367" spans="1:10" ht="21">
      <c r="A367" s="183">
        <v>4</v>
      </c>
      <c r="B367" s="518">
        <v>1202</v>
      </c>
      <c r="C367" s="302" t="s">
        <v>534</v>
      </c>
      <c r="D367" s="519">
        <v>12496</v>
      </c>
      <c r="E367" s="520" t="s">
        <v>439</v>
      </c>
      <c r="F367" s="519">
        <v>624800</v>
      </c>
      <c r="G367" s="519">
        <v>29586367.939999998</v>
      </c>
      <c r="H367" s="514">
        <v>0</v>
      </c>
      <c r="I367" s="513">
        <v>0</v>
      </c>
      <c r="J367" s="514">
        <v>0</v>
      </c>
    </row>
    <row r="368" spans="1:10" ht="21">
      <c r="A368" s="521">
        <v>5</v>
      </c>
      <c r="B368" s="522" t="s">
        <v>30</v>
      </c>
      <c r="C368" s="298" t="s">
        <v>443</v>
      </c>
      <c r="D368" s="523">
        <v>148</v>
      </c>
      <c r="E368" s="524" t="s">
        <v>379</v>
      </c>
      <c r="F368" s="523">
        <v>4290050</v>
      </c>
      <c r="G368" s="523">
        <v>24859050.760000005</v>
      </c>
      <c r="H368" s="525">
        <v>0</v>
      </c>
      <c r="I368" s="525">
        <v>0</v>
      </c>
      <c r="J368" s="514">
        <v>0</v>
      </c>
    </row>
    <row r="369" spans="1:10" ht="21">
      <c r="A369" s="183">
        <v>6</v>
      </c>
      <c r="B369" s="526" t="s">
        <v>24</v>
      </c>
      <c r="C369" s="290" t="s">
        <v>12</v>
      </c>
      <c r="D369" s="527">
        <v>279230</v>
      </c>
      <c r="E369" s="528" t="s">
        <v>439</v>
      </c>
      <c r="F369" s="527">
        <v>2792300</v>
      </c>
      <c r="G369" s="527">
        <v>21573618.65</v>
      </c>
      <c r="H369" s="525">
        <v>0</v>
      </c>
      <c r="I369" s="525">
        <v>0</v>
      </c>
      <c r="J369" s="529">
        <v>0</v>
      </c>
    </row>
    <row r="370" spans="1:10" ht="21">
      <c r="A370" s="521">
        <v>7</v>
      </c>
      <c r="B370" s="530" t="s">
        <v>149</v>
      </c>
      <c r="C370" s="531" t="s">
        <v>128</v>
      </c>
      <c r="D370" s="532">
        <v>2917</v>
      </c>
      <c r="E370" s="533" t="s">
        <v>151</v>
      </c>
      <c r="F370" s="532">
        <v>175000</v>
      </c>
      <c r="G370" s="532">
        <v>20994514.98</v>
      </c>
      <c r="H370" s="525">
        <v>1049725.74</v>
      </c>
      <c r="I370" s="525">
        <v>0</v>
      </c>
      <c r="J370" s="514">
        <v>0</v>
      </c>
    </row>
    <row r="371" spans="1:10" ht="21">
      <c r="A371" s="183">
        <v>8</v>
      </c>
      <c r="B371" s="534">
        <v>2101</v>
      </c>
      <c r="C371" s="292" t="s">
        <v>476</v>
      </c>
      <c r="D371" s="535">
        <v>27760</v>
      </c>
      <c r="E371" s="536" t="s">
        <v>36</v>
      </c>
      <c r="F371" s="535">
        <v>126591.5</v>
      </c>
      <c r="G371" s="535">
        <v>18332572.249999996</v>
      </c>
      <c r="H371" s="525">
        <v>60</v>
      </c>
      <c r="I371" s="525">
        <v>1283284.0799999998</v>
      </c>
      <c r="J371" s="514">
        <v>0</v>
      </c>
    </row>
    <row r="372" spans="1:10" ht="21">
      <c r="A372" s="521">
        <v>9</v>
      </c>
      <c r="B372" s="537">
        <v>8474</v>
      </c>
      <c r="C372" s="306" t="s">
        <v>535</v>
      </c>
      <c r="D372" s="538">
        <v>1</v>
      </c>
      <c r="E372" s="539" t="s">
        <v>26</v>
      </c>
      <c r="F372" s="538">
        <v>4300</v>
      </c>
      <c r="G372" s="538">
        <v>3330000</v>
      </c>
      <c r="H372" s="514">
        <v>0</v>
      </c>
      <c r="I372" s="514">
        <v>0</v>
      </c>
      <c r="J372" s="514">
        <v>0</v>
      </c>
    </row>
    <row r="373" spans="1:10" ht="21">
      <c r="A373" s="183">
        <v>10</v>
      </c>
      <c r="B373" s="540">
        <v>8544</v>
      </c>
      <c r="C373" s="541" t="s">
        <v>536</v>
      </c>
      <c r="D373" s="542">
        <v>32</v>
      </c>
      <c r="E373" s="543" t="s">
        <v>36</v>
      </c>
      <c r="F373" s="542">
        <v>1328.857</v>
      </c>
      <c r="G373" s="542">
        <v>3310291.05</v>
      </c>
      <c r="H373" s="514">
        <v>0</v>
      </c>
      <c r="I373" s="525">
        <v>198158.81</v>
      </c>
      <c r="J373" s="514">
        <v>0</v>
      </c>
    </row>
    <row r="374" spans="1:10" ht="21">
      <c r="A374" s="544">
        <v>11</v>
      </c>
      <c r="B374" s="545" t="s">
        <v>149</v>
      </c>
      <c r="C374" s="546" t="s">
        <v>312</v>
      </c>
      <c r="D374" s="547">
        <v>600</v>
      </c>
      <c r="E374" s="548" t="s">
        <v>151</v>
      </c>
      <c r="F374" s="547">
        <v>18000</v>
      </c>
      <c r="G374" s="547">
        <v>2503259.8200000003</v>
      </c>
      <c r="H374" s="508">
        <v>0</v>
      </c>
      <c r="I374" s="508">
        <v>175228.2</v>
      </c>
      <c r="J374" s="509">
        <v>0</v>
      </c>
    </row>
    <row r="375" spans="1:10" ht="21">
      <c r="A375" s="503">
        <v>12</v>
      </c>
      <c r="B375" s="549">
        <v>6704</v>
      </c>
      <c r="C375" s="550" t="s">
        <v>444</v>
      </c>
      <c r="D375" s="551">
        <v>0</v>
      </c>
      <c r="E375" s="552" t="s">
        <v>413</v>
      </c>
      <c r="F375" s="551">
        <v>85.1</v>
      </c>
      <c r="G375" s="551">
        <v>2246836.5</v>
      </c>
      <c r="H375" s="508">
        <v>0</v>
      </c>
      <c r="I375" s="508">
        <v>0</v>
      </c>
      <c r="J375" s="509">
        <v>0</v>
      </c>
    </row>
    <row r="376" spans="1:10" ht="21">
      <c r="A376" s="521">
        <v>13</v>
      </c>
      <c r="B376" s="553">
        <v>8430</v>
      </c>
      <c r="C376" s="554" t="s">
        <v>537</v>
      </c>
      <c r="D376" s="555">
        <v>1</v>
      </c>
      <c r="E376" s="556" t="s">
        <v>26</v>
      </c>
      <c r="F376" s="555">
        <v>4270</v>
      </c>
      <c r="G376" s="555">
        <v>1962432.0899999999</v>
      </c>
      <c r="H376" s="525">
        <v>0</v>
      </c>
      <c r="I376" s="525">
        <v>137370.25</v>
      </c>
      <c r="J376" s="514">
        <v>0</v>
      </c>
    </row>
    <row r="377" spans="1:10" ht="21">
      <c r="A377" s="183">
        <v>14</v>
      </c>
      <c r="B377" s="557">
        <v>7602</v>
      </c>
      <c r="C377" s="558" t="s">
        <v>378</v>
      </c>
      <c r="D377" s="559">
        <v>4</v>
      </c>
      <c r="E377" s="560" t="s">
        <v>379</v>
      </c>
      <c r="F377" s="559">
        <v>40600</v>
      </c>
      <c r="G377" s="559">
        <v>1739349.5</v>
      </c>
      <c r="H377" s="525">
        <v>0</v>
      </c>
      <c r="I377" s="525">
        <v>121754.46999999997</v>
      </c>
      <c r="J377" s="514">
        <v>0</v>
      </c>
    </row>
    <row r="378" spans="1:10" ht="21">
      <c r="A378" s="521">
        <v>15</v>
      </c>
      <c r="B378" s="561">
        <v>4409</v>
      </c>
      <c r="C378" s="562" t="s">
        <v>538</v>
      </c>
      <c r="D378" s="563">
        <v>28917</v>
      </c>
      <c r="E378" s="564" t="s">
        <v>439</v>
      </c>
      <c r="F378" s="563">
        <v>195610</v>
      </c>
      <c r="G378" s="563">
        <v>1127260.42</v>
      </c>
      <c r="H378" s="525">
        <v>33817.81</v>
      </c>
      <c r="I378" s="525">
        <v>81275.48000000001</v>
      </c>
      <c r="J378" s="514">
        <v>0</v>
      </c>
    </row>
    <row r="379" spans="1:10" ht="21">
      <c r="A379" s="183">
        <v>16</v>
      </c>
      <c r="B379" s="565">
        <v>8467</v>
      </c>
      <c r="C379" s="566" t="s">
        <v>539</v>
      </c>
      <c r="D379" s="567">
        <v>1</v>
      </c>
      <c r="E379" s="568" t="s">
        <v>26</v>
      </c>
      <c r="F379" s="567">
        <v>7000</v>
      </c>
      <c r="G379" s="567">
        <v>1110000</v>
      </c>
      <c r="H379" s="525">
        <v>0</v>
      </c>
      <c r="I379" s="525">
        <v>0</v>
      </c>
      <c r="J379" s="514">
        <v>0</v>
      </c>
    </row>
    <row r="380" spans="1:10" ht="21">
      <c r="A380" s="521">
        <v>17</v>
      </c>
      <c r="B380" s="569">
        <v>4407</v>
      </c>
      <c r="C380" s="318" t="s">
        <v>540</v>
      </c>
      <c r="D380" s="570">
        <v>93400</v>
      </c>
      <c r="E380" s="571" t="s">
        <v>439</v>
      </c>
      <c r="F380" s="570">
        <v>170758</v>
      </c>
      <c r="G380" s="570">
        <v>1061080</v>
      </c>
      <c r="H380" s="525">
        <v>53054.00000000001</v>
      </c>
      <c r="I380" s="525">
        <v>77989.36</v>
      </c>
      <c r="J380" s="514">
        <v>0</v>
      </c>
    </row>
    <row r="381" spans="1:10" ht="21">
      <c r="A381" s="183">
        <v>18</v>
      </c>
      <c r="B381" s="572">
        <v>4707</v>
      </c>
      <c r="C381" s="311" t="s">
        <v>320</v>
      </c>
      <c r="D381" s="573">
        <v>52</v>
      </c>
      <c r="E381" s="574" t="s">
        <v>39</v>
      </c>
      <c r="F381" s="573">
        <v>512000</v>
      </c>
      <c r="G381" s="573">
        <v>1027000</v>
      </c>
      <c r="H381" s="525">
        <v>0</v>
      </c>
      <c r="I381" s="575">
        <v>71890</v>
      </c>
      <c r="J381" s="576">
        <v>0</v>
      </c>
    </row>
    <row r="382" spans="1:10" ht="42">
      <c r="A382" s="544">
        <v>19</v>
      </c>
      <c r="B382" s="577">
        <v>3923</v>
      </c>
      <c r="C382" s="578" t="s">
        <v>541</v>
      </c>
      <c r="D382" s="330">
        <v>4415</v>
      </c>
      <c r="E382" s="579" t="s">
        <v>36</v>
      </c>
      <c r="F382" s="330">
        <v>14578.04</v>
      </c>
      <c r="G382" s="330">
        <v>800747.0499999999</v>
      </c>
      <c r="H382" s="508">
        <v>0</v>
      </c>
      <c r="I382" s="508">
        <v>0</v>
      </c>
      <c r="J382" s="509">
        <v>0</v>
      </c>
    </row>
    <row r="383" spans="1:10" ht="23.25">
      <c r="A383" s="706" t="s">
        <v>111</v>
      </c>
      <c r="B383" s="707"/>
      <c r="C383" s="707"/>
      <c r="D383" s="707"/>
      <c r="E383" s="708"/>
      <c r="F383" s="330">
        <f>SUM(F364:F382)</f>
        <v>13808072.497</v>
      </c>
      <c r="G383" s="330">
        <f>SUM(G364:G382)</f>
        <v>275060996.77</v>
      </c>
      <c r="H383" s="508">
        <f>SUM(H364:H382)</f>
        <v>1136657.55</v>
      </c>
      <c r="I383" s="508">
        <f>SUM(I364:I382)</f>
        <v>6425189.380000001</v>
      </c>
      <c r="J383" s="509"/>
    </row>
    <row r="384" spans="1:10" ht="21">
      <c r="A384" s="183">
        <v>20</v>
      </c>
      <c r="B384" s="190" t="s">
        <v>15</v>
      </c>
      <c r="C384" s="183" t="s">
        <v>16</v>
      </c>
      <c r="D384" s="580"/>
      <c r="E384" s="581"/>
      <c r="F384" s="582">
        <f>F385-F383</f>
        <v>181100.8830000013</v>
      </c>
      <c r="G384" s="582">
        <f>G385-G383</f>
        <v>4278578.230000019</v>
      </c>
      <c r="H384" s="582">
        <f>H385-H383</f>
        <v>29661.09999999986</v>
      </c>
      <c r="I384" s="582">
        <f>I385-I383</f>
        <v>78228.43999999948</v>
      </c>
      <c r="J384" s="514"/>
    </row>
    <row r="385" spans="1:10" ht="21">
      <c r="A385" s="705" t="s">
        <v>17</v>
      </c>
      <c r="B385" s="705"/>
      <c r="C385" s="705"/>
      <c r="D385" s="705"/>
      <c r="E385" s="705"/>
      <c r="F385" s="583">
        <v>13989173.38</v>
      </c>
      <c r="G385" s="583">
        <v>279339575</v>
      </c>
      <c r="H385" s="583">
        <v>1166318.65</v>
      </c>
      <c r="I385" s="583">
        <v>6503417.82</v>
      </c>
      <c r="J385" s="502"/>
    </row>
    <row r="386" spans="1:10" ht="21">
      <c r="A386" s="110" t="s">
        <v>450</v>
      </c>
      <c r="B386" s="110"/>
      <c r="C386" s="109"/>
      <c r="D386" s="584"/>
      <c r="E386" s="585"/>
      <c r="F386" s="585"/>
      <c r="G386" s="585"/>
      <c r="H386" s="585"/>
      <c r="I386" s="585"/>
      <c r="J386" s="109"/>
    </row>
    <row r="387" spans="1:10" ht="21">
      <c r="A387" s="110" t="s">
        <v>386</v>
      </c>
      <c r="B387" s="110"/>
      <c r="C387" s="109"/>
      <c r="D387" s="584"/>
      <c r="E387" s="109"/>
      <c r="F387" s="586"/>
      <c r="G387" s="586"/>
      <c r="H387" s="586"/>
      <c r="I387" s="586"/>
      <c r="J387" s="109"/>
    </row>
  </sheetData>
  <sheetProtection/>
  <mergeCells count="51">
    <mergeCell ref="A385:E385"/>
    <mergeCell ref="A361:J361"/>
    <mergeCell ref="A362:J362"/>
    <mergeCell ref="D363:E363"/>
    <mergeCell ref="A383:E383"/>
    <mergeCell ref="D3:E3"/>
    <mergeCell ref="A24:E24"/>
    <mergeCell ref="A65:J65"/>
    <mergeCell ref="A66:J66"/>
    <mergeCell ref="D67:E67"/>
    <mergeCell ref="A1:J1"/>
    <mergeCell ref="A2:J2"/>
    <mergeCell ref="A33:J33"/>
    <mergeCell ref="A34:J34"/>
    <mergeCell ref="D35:E35"/>
    <mergeCell ref="A56:E56"/>
    <mergeCell ref="A88:E88"/>
    <mergeCell ref="A100:J100"/>
    <mergeCell ref="A101:J101"/>
    <mergeCell ref="D102:E102"/>
    <mergeCell ref="A123:E123"/>
    <mergeCell ref="A133:J133"/>
    <mergeCell ref="A134:J134"/>
    <mergeCell ref="D135:E135"/>
    <mergeCell ref="A156:E156"/>
    <mergeCell ref="A165:J165"/>
    <mergeCell ref="A166:J166"/>
    <mergeCell ref="D167:E167"/>
    <mergeCell ref="A188:E188"/>
    <mergeCell ref="A198:J198"/>
    <mergeCell ref="A199:J199"/>
    <mergeCell ref="D200:E200"/>
    <mergeCell ref="A221:E221"/>
    <mergeCell ref="A231:J231"/>
    <mergeCell ref="A321:E321"/>
    <mergeCell ref="A232:J232"/>
    <mergeCell ref="D233:E233"/>
    <mergeCell ref="A255:E255"/>
    <mergeCell ref="A264:J264"/>
    <mergeCell ref="A265:J265"/>
    <mergeCell ref="D266:E266"/>
    <mergeCell ref="A331:J331"/>
    <mergeCell ref="A288:E288"/>
    <mergeCell ref="A332:J332"/>
    <mergeCell ref="D333:E333"/>
    <mergeCell ref="A353:E353"/>
    <mergeCell ref="A355:E355"/>
    <mergeCell ref="A297:J297"/>
    <mergeCell ref="A298:J298"/>
    <mergeCell ref="D299:E299"/>
    <mergeCell ref="A319:E319"/>
  </mergeCells>
  <printOptions/>
  <pageMargins left="0.43" right="0.17" top="0.42" bottom="0.16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F801"/>
  <sheetViews>
    <sheetView zoomScalePageLayoutView="0" workbookViewId="0" topLeftCell="A388">
      <selection activeCell="C394" sqref="C394"/>
    </sheetView>
  </sheetViews>
  <sheetFormatPr defaultColWidth="9.140625" defaultRowHeight="24.75" customHeight="1"/>
  <cols>
    <col min="1" max="1" width="5.8515625" style="38" customWidth="1"/>
    <col min="2" max="2" width="27.421875" style="28" customWidth="1"/>
    <col min="3" max="3" width="15.8515625" style="39" customWidth="1"/>
    <col min="4" max="4" width="16.00390625" style="39" customWidth="1"/>
    <col min="5" max="5" width="8.28125" style="39" customWidth="1"/>
    <col min="6" max="6" width="18.140625" style="39" customWidth="1"/>
    <col min="7" max="16384" width="9.00390625" style="28" customWidth="1"/>
  </cols>
  <sheetData>
    <row r="1" spans="1:6" ht="24.75" customHeight="1">
      <c r="A1" s="27" t="s">
        <v>47</v>
      </c>
      <c r="B1" s="27"/>
      <c r="C1" s="27"/>
      <c r="D1" s="27"/>
      <c r="E1" s="27"/>
      <c r="F1" s="27"/>
    </row>
    <row r="2" spans="1:6" ht="24.75" customHeight="1">
      <c r="A2" s="29" t="s">
        <v>48</v>
      </c>
      <c r="B2" s="29"/>
      <c r="C2" s="29"/>
      <c r="D2" s="29"/>
      <c r="E2" s="29"/>
      <c r="F2" s="29"/>
    </row>
    <row r="3" spans="1:6" ht="24.75" customHeight="1">
      <c r="A3" s="29" t="s">
        <v>49</v>
      </c>
      <c r="B3" s="29"/>
      <c r="C3" s="29"/>
      <c r="D3" s="29"/>
      <c r="E3" s="29"/>
      <c r="F3" s="29"/>
    </row>
    <row r="5" spans="1:6" ht="24.75" customHeight="1">
      <c r="A5" s="30" t="s">
        <v>50</v>
      </c>
      <c r="B5" s="31" t="s">
        <v>51</v>
      </c>
      <c r="C5" s="32" t="s">
        <v>52</v>
      </c>
      <c r="D5" s="32" t="s">
        <v>53</v>
      </c>
      <c r="E5" s="32" t="s">
        <v>54</v>
      </c>
      <c r="F5" s="32" t="s">
        <v>55</v>
      </c>
    </row>
    <row r="6" spans="1:6" ht="24.75" customHeight="1">
      <c r="A6" s="33">
        <v>1</v>
      </c>
      <c r="B6" s="34" t="s">
        <v>56</v>
      </c>
      <c r="C6" s="35">
        <v>5133808</v>
      </c>
      <c r="D6" s="35">
        <v>24644355</v>
      </c>
      <c r="E6" s="35" t="s">
        <v>57</v>
      </c>
      <c r="F6" s="35">
        <v>244056958</v>
      </c>
    </row>
    <row r="7" spans="1:6" ht="24.75" customHeight="1">
      <c r="A7" s="33">
        <v>2</v>
      </c>
      <c r="B7" s="34" t="s">
        <v>58</v>
      </c>
      <c r="C7" s="35">
        <v>20214480</v>
      </c>
      <c r="D7" s="35">
        <v>18669297</v>
      </c>
      <c r="E7" s="35" t="s">
        <v>57</v>
      </c>
      <c r="F7" s="35">
        <v>157405812</v>
      </c>
    </row>
    <row r="8" spans="1:6" ht="24.75" customHeight="1">
      <c r="A8" s="33">
        <v>3</v>
      </c>
      <c r="B8" s="34" t="s">
        <v>59</v>
      </c>
      <c r="C8" s="35">
        <v>7811516</v>
      </c>
      <c r="D8" s="35">
        <v>9351068</v>
      </c>
      <c r="E8" s="35" t="s">
        <v>60</v>
      </c>
      <c r="F8" s="35">
        <v>151940282</v>
      </c>
    </row>
    <row r="9" spans="1:6" ht="24.75" customHeight="1">
      <c r="A9" s="33">
        <v>4</v>
      </c>
      <c r="B9" s="34" t="s">
        <v>61</v>
      </c>
      <c r="C9" s="35">
        <v>5994793</v>
      </c>
      <c r="D9" s="35">
        <v>8131301</v>
      </c>
      <c r="E9" s="35" t="s">
        <v>60</v>
      </c>
      <c r="F9" s="35">
        <v>125576649</v>
      </c>
    </row>
    <row r="10" spans="1:6" ht="24.75" customHeight="1">
      <c r="A10" s="33">
        <v>5</v>
      </c>
      <c r="B10" s="34" t="s">
        <v>62</v>
      </c>
      <c r="C10" s="35">
        <v>223522</v>
      </c>
      <c r="D10" s="35">
        <v>104</v>
      </c>
      <c r="E10" s="35" t="s">
        <v>63</v>
      </c>
      <c r="F10" s="35">
        <v>108711194</v>
      </c>
    </row>
    <row r="11" spans="1:6" ht="24.75" customHeight="1">
      <c r="A11" s="33">
        <v>6</v>
      </c>
      <c r="B11" s="34" t="s">
        <v>64</v>
      </c>
      <c r="C11" s="35">
        <v>135303</v>
      </c>
      <c r="D11" s="35">
        <v>10225</v>
      </c>
      <c r="E11" s="35" t="s">
        <v>57</v>
      </c>
      <c r="F11" s="35">
        <v>31677955</v>
      </c>
    </row>
    <row r="12" spans="1:6" ht="24.75" customHeight="1">
      <c r="A12" s="33">
        <v>7</v>
      </c>
      <c r="B12" s="34" t="s">
        <v>65</v>
      </c>
      <c r="C12" s="35">
        <v>1730460</v>
      </c>
      <c r="D12" s="35">
        <v>665115</v>
      </c>
      <c r="E12" s="35" t="s">
        <v>57</v>
      </c>
      <c r="F12" s="35">
        <v>18629306</v>
      </c>
    </row>
    <row r="13" spans="1:6" ht="24.75" customHeight="1">
      <c r="A13" s="33">
        <v>8</v>
      </c>
      <c r="B13" s="34" t="s">
        <v>66</v>
      </c>
      <c r="C13" s="35">
        <v>156370</v>
      </c>
      <c r="D13" s="35">
        <v>158745</v>
      </c>
      <c r="E13" s="35" t="s">
        <v>60</v>
      </c>
      <c r="F13" s="35">
        <v>12515670</v>
      </c>
    </row>
    <row r="14" spans="1:6" ht="24.75" customHeight="1">
      <c r="A14" s="33">
        <v>9</v>
      </c>
      <c r="B14" s="34" t="s">
        <v>67</v>
      </c>
      <c r="C14" s="35">
        <v>91344</v>
      </c>
      <c r="D14" s="35">
        <v>471</v>
      </c>
      <c r="E14" s="35" t="s">
        <v>68</v>
      </c>
      <c r="F14" s="35">
        <v>9373139</v>
      </c>
    </row>
    <row r="15" spans="1:6" ht="24.75" customHeight="1">
      <c r="A15" s="33">
        <v>10</v>
      </c>
      <c r="B15" s="34" t="s">
        <v>69</v>
      </c>
      <c r="C15" s="35">
        <v>64021</v>
      </c>
      <c r="D15" s="35">
        <v>3123</v>
      </c>
      <c r="E15" s="35" t="s">
        <v>57</v>
      </c>
      <c r="F15" s="35">
        <v>7336043</v>
      </c>
    </row>
    <row r="16" spans="1:6" ht="24.75" customHeight="1">
      <c r="A16" s="33">
        <v>11</v>
      </c>
      <c r="B16" s="34" t="s">
        <v>70</v>
      </c>
      <c r="C16" s="35">
        <v>1218500</v>
      </c>
      <c r="D16" s="35">
        <v>1156270</v>
      </c>
      <c r="E16" s="35" t="s">
        <v>57</v>
      </c>
      <c r="F16" s="35">
        <v>7003378</v>
      </c>
    </row>
    <row r="17" spans="1:6" ht="24.75" customHeight="1">
      <c r="A17" s="33">
        <v>12</v>
      </c>
      <c r="B17" s="34" t="s">
        <v>71</v>
      </c>
      <c r="C17" s="35">
        <v>78447</v>
      </c>
      <c r="D17" s="35">
        <v>73609</v>
      </c>
      <c r="E17" s="35" t="s">
        <v>57</v>
      </c>
      <c r="F17" s="35">
        <v>6096957</v>
      </c>
    </row>
    <row r="18" spans="1:6" ht="24.75" customHeight="1">
      <c r="A18" s="33">
        <v>13</v>
      </c>
      <c r="B18" s="34" t="s">
        <v>72</v>
      </c>
      <c r="C18" s="35">
        <v>53875</v>
      </c>
      <c r="D18" s="35">
        <v>47847</v>
      </c>
      <c r="E18" s="35" t="s">
        <v>57</v>
      </c>
      <c r="F18" s="35">
        <v>5874546</v>
      </c>
    </row>
    <row r="19" spans="1:6" ht="24.75" customHeight="1">
      <c r="A19" s="33">
        <v>14</v>
      </c>
      <c r="B19" s="34" t="s">
        <v>73</v>
      </c>
      <c r="C19" s="35">
        <v>28477</v>
      </c>
      <c r="D19" s="35">
        <v>4449</v>
      </c>
      <c r="E19" s="35" t="s">
        <v>68</v>
      </c>
      <c r="F19" s="35">
        <v>5118932</v>
      </c>
    </row>
    <row r="20" spans="1:6" ht="24.75" customHeight="1">
      <c r="A20" s="33">
        <v>15</v>
      </c>
      <c r="B20" s="34" t="s">
        <v>74</v>
      </c>
      <c r="C20" s="35">
        <v>15375</v>
      </c>
      <c r="D20" s="35">
        <v>518</v>
      </c>
      <c r="E20" s="35" t="s">
        <v>57</v>
      </c>
      <c r="F20" s="35">
        <v>4959859</v>
      </c>
    </row>
    <row r="21" spans="1:6" ht="24.75" customHeight="1">
      <c r="A21" s="33">
        <v>16</v>
      </c>
      <c r="B21" s="34" t="s">
        <v>75</v>
      </c>
      <c r="C21" s="35">
        <v>249870</v>
      </c>
      <c r="D21" s="35">
        <v>220040</v>
      </c>
      <c r="E21" s="35" t="s">
        <v>60</v>
      </c>
      <c r="F21" s="35">
        <v>4695904</v>
      </c>
    </row>
    <row r="22" spans="1:6" ht="24.75" customHeight="1">
      <c r="A22" s="33">
        <v>17</v>
      </c>
      <c r="B22" s="34" t="s">
        <v>76</v>
      </c>
      <c r="C22" s="35">
        <v>69131</v>
      </c>
      <c r="D22" s="35">
        <v>16037</v>
      </c>
      <c r="E22" s="35" t="s">
        <v>57</v>
      </c>
      <c r="F22" s="35">
        <v>4458031</v>
      </c>
    </row>
    <row r="23" spans="1:6" ht="24.75" customHeight="1">
      <c r="A23" s="33">
        <v>18</v>
      </c>
      <c r="B23" s="34" t="s">
        <v>77</v>
      </c>
      <c r="C23" s="35">
        <v>10700</v>
      </c>
      <c r="D23" s="35">
        <v>428</v>
      </c>
      <c r="E23" s="35" t="s">
        <v>57</v>
      </c>
      <c r="F23" s="35">
        <v>4344406</v>
      </c>
    </row>
    <row r="24" spans="1:6" ht="24.75" customHeight="1">
      <c r="A24" s="33">
        <v>19</v>
      </c>
      <c r="B24" s="34" t="s">
        <v>78</v>
      </c>
      <c r="C24" s="35">
        <v>7140</v>
      </c>
      <c r="D24" s="35">
        <v>70</v>
      </c>
      <c r="E24" s="35" t="s">
        <v>57</v>
      </c>
      <c r="F24" s="35">
        <v>4193000</v>
      </c>
    </row>
    <row r="25" spans="1:6" ht="24.75" customHeight="1">
      <c r="A25" s="33">
        <v>20</v>
      </c>
      <c r="B25" s="34" t="s">
        <v>79</v>
      </c>
      <c r="C25" s="35">
        <v>5600</v>
      </c>
      <c r="D25" s="35">
        <v>2</v>
      </c>
      <c r="E25" s="35" t="s">
        <v>57</v>
      </c>
      <c r="F25" s="35">
        <v>3891118</v>
      </c>
    </row>
    <row r="26" spans="1:6" ht="24.75" customHeight="1">
      <c r="A26" s="33">
        <v>21</v>
      </c>
      <c r="B26" s="34" t="s">
        <v>80</v>
      </c>
      <c r="C26" s="35">
        <v>37783</v>
      </c>
      <c r="D26" s="35">
        <v>2411</v>
      </c>
      <c r="E26" s="35" t="s">
        <v>57</v>
      </c>
      <c r="F26" s="35">
        <v>3310370</v>
      </c>
    </row>
    <row r="27" spans="1:6" ht="24.75" customHeight="1">
      <c r="A27" s="33">
        <v>22</v>
      </c>
      <c r="B27" s="34" t="s">
        <v>81</v>
      </c>
      <c r="C27" s="35">
        <v>1795</v>
      </c>
      <c r="D27" s="35">
        <v>3094</v>
      </c>
      <c r="E27" s="35" t="s">
        <v>57</v>
      </c>
      <c r="F27" s="35">
        <v>3269680</v>
      </c>
    </row>
    <row r="28" spans="1:6" ht="24.75" customHeight="1">
      <c r="A28" s="33">
        <v>23</v>
      </c>
      <c r="B28" s="34" t="s">
        <v>82</v>
      </c>
      <c r="C28" s="35">
        <v>288006</v>
      </c>
      <c r="D28" s="35">
        <v>288006</v>
      </c>
      <c r="E28" s="35" t="s">
        <v>60</v>
      </c>
      <c r="F28" s="35">
        <v>2893592</v>
      </c>
    </row>
    <row r="29" spans="1:6" ht="24.75" customHeight="1">
      <c r="A29" s="33">
        <v>24</v>
      </c>
      <c r="B29" s="34" t="s">
        <v>83</v>
      </c>
      <c r="C29" s="35">
        <v>17692</v>
      </c>
      <c r="D29" s="35">
        <v>19683</v>
      </c>
      <c r="E29" s="35" t="s">
        <v>57</v>
      </c>
      <c r="F29" s="35">
        <v>2860193</v>
      </c>
    </row>
    <row r="30" spans="1:6" ht="24.75" customHeight="1">
      <c r="A30" s="33">
        <v>25</v>
      </c>
      <c r="B30" s="34" t="s">
        <v>84</v>
      </c>
      <c r="C30" s="35">
        <v>197360</v>
      </c>
      <c r="D30" s="35">
        <v>175310</v>
      </c>
      <c r="E30" s="35" t="s">
        <v>57</v>
      </c>
      <c r="F30" s="35">
        <v>2589921</v>
      </c>
    </row>
    <row r="31" spans="1:6" ht="24.75" customHeight="1">
      <c r="A31" s="33">
        <v>26</v>
      </c>
      <c r="B31" s="34" t="s">
        <v>85</v>
      </c>
      <c r="C31" s="35">
        <v>31825</v>
      </c>
      <c r="D31" s="35">
        <v>2504000</v>
      </c>
      <c r="E31" s="35" t="s">
        <v>57</v>
      </c>
      <c r="F31" s="35">
        <v>2121500</v>
      </c>
    </row>
    <row r="32" spans="1:6" ht="24.75" customHeight="1">
      <c r="A32" s="33">
        <v>27</v>
      </c>
      <c r="B32" s="34" t="s">
        <v>86</v>
      </c>
      <c r="C32" s="35">
        <v>14460</v>
      </c>
      <c r="D32" s="35">
        <v>11</v>
      </c>
      <c r="E32" s="35" t="s">
        <v>57</v>
      </c>
      <c r="F32" s="35">
        <v>2051580</v>
      </c>
    </row>
    <row r="33" spans="1:6" ht="24.75" customHeight="1">
      <c r="A33" s="33">
        <v>28</v>
      </c>
      <c r="B33" s="34" t="s">
        <v>87</v>
      </c>
      <c r="C33" s="35">
        <v>18000</v>
      </c>
      <c r="D33" s="35">
        <v>100</v>
      </c>
      <c r="E33" s="35" t="s">
        <v>88</v>
      </c>
      <c r="F33" s="35">
        <v>2000000</v>
      </c>
    </row>
    <row r="34" spans="1:6" ht="24.75" customHeight="1">
      <c r="A34" s="33">
        <v>29</v>
      </c>
      <c r="B34" s="34" t="s">
        <v>89</v>
      </c>
      <c r="C34" s="35">
        <v>71635</v>
      </c>
      <c r="D34" s="35">
        <v>51235</v>
      </c>
      <c r="E34" s="35" t="s">
        <v>88</v>
      </c>
      <c r="F34" s="35">
        <v>1979200</v>
      </c>
    </row>
    <row r="35" spans="1:6" ht="24.75" customHeight="1">
      <c r="A35" s="33">
        <v>30</v>
      </c>
      <c r="B35" s="34" t="s">
        <v>90</v>
      </c>
      <c r="C35" s="35">
        <v>26650</v>
      </c>
      <c r="D35" s="35">
        <v>1</v>
      </c>
      <c r="E35" s="35" t="s">
        <v>63</v>
      </c>
      <c r="F35" s="35">
        <v>1547800</v>
      </c>
    </row>
    <row r="36" spans="1:6" ht="24.75" customHeight="1">
      <c r="A36" s="33">
        <v>31</v>
      </c>
      <c r="B36" s="34" t="s">
        <v>91</v>
      </c>
      <c r="C36" s="35">
        <v>125509</v>
      </c>
      <c r="D36" s="35">
        <v>125508</v>
      </c>
      <c r="E36" s="35" t="s">
        <v>60</v>
      </c>
      <c r="F36" s="35">
        <v>1280785</v>
      </c>
    </row>
    <row r="37" spans="1:6" ht="24.75" customHeight="1">
      <c r="A37" s="33">
        <v>32</v>
      </c>
      <c r="B37" s="34" t="s">
        <v>92</v>
      </c>
      <c r="C37" s="35">
        <v>7690</v>
      </c>
      <c r="D37" s="35">
        <v>202</v>
      </c>
      <c r="E37" s="35" t="s">
        <v>57</v>
      </c>
      <c r="F37" s="35">
        <v>1170000</v>
      </c>
    </row>
    <row r="38" spans="1:6" ht="24.75" customHeight="1">
      <c r="A38" s="33">
        <v>33</v>
      </c>
      <c r="B38" s="34" t="s">
        <v>93</v>
      </c>
      <c r="C38" s="35">
        <v>64742</v>
      </c>
      <c r="D38" s="35">
        <v>79929</v>
      </c>
      <c r="E38" s="35" t="s">
        <v>60</v>
      </c>
      <c r="F38" s="35">
        <v>1143768</v>
      </c>
    </row>
    <row r="39" spans="1:6" ht="24.75" customHeight="1">
      <c r="A39" s="33">
        <v>34</v>
      </c>
      <c r="B39" s="34" t="s">
        <v>94</v>
      </c>
      <c r="C39" s="35">
        <v>15505</v>
      </c>
      <c r="D39" s="35">
        <v>3920</v>
      </c>
      <c r="E39" s="35" t="s">
        <v>57</v>
      </c>
      <c r="F39" s="35">
        <v>1114508</v>
      </c>
    </row>
    <row r="40" spans="1:6" ht="24.75" customHeight="1">
      <c r="A40" s="33">
        <v>35</v>
      </c>
      <c r="B40" s="34" t="s">
        <v>95</v>
      </c>
      <c r="C40" s="35">
        <v>19920</v>
      </c>
      <c r="D40" s="35">
        <v>2</v>
      </c>
      <c r="E40" s="35" t="s">
        <v>68</v>
      </c>
      <c r="F40" s="35">
        <v>972000</v>
      </c>
    </row>
    <row r="41" spans="1:6" ht="24.75" customHeight="1">
      <c r="A41" s="33">
        <v>36</v>
      </c>
      <c r="B41" s="34" t="s">
        <v>96</v>
      </c>
      <c r="C41" s="35">
        <v>4106</v>
      </c>
      <c r="D41" s="35">
        <v>2627</v>
      </c>
      <c r="E41" s="35" t="s">
        <v>57</v>
      </c>
      <c r="F41" s="35">
        <v>772163</v>
      </c>
    </row>
    <row r="42" spans="1:6" ht="24.75" customHeight="1">
      <c r="A42" s="33">
        <v>37</v>
      </c>
      <c r="B42" s="34" t="s">
        <v>97</v>
      </c>
      <c r="C42" s="35">
        <v>2840</v>
      </c>
      <c r="D42" s="35">
        <v>28</v>
      </c>
      <c r="E42" s="35" t="s">
        <v>57</v>
      </c>
      <c r="F42" s="35">
        <v>742519</v>
      </c>
    </row>
    <row r="43" spans="1:6" ht="24.75" customHeight="1">
      <c r="A43" s="33">
        <v>38</v>
      </c>
      <c r="B43" s="34" t="s">
        <v>98</v>
      </c>
      <c r="C43" s="35">
        <v>7198</v>
      </c>
      <c r="D43" s="35">
        <v>8167</v>
      </c>
      <c r="E43" s="35" t="s">
        <v>57</v>
      </c>
      <c r="F43" s="35">
        <v>705726</v>
      </c>
    </row>
    <row r="44" spans="1:6" ht="24.75" customHeight="1">
      <c r="A44" s="33">
        <v>39</v>
      </c>
      <c r="B44" s="34" t="s">
        <v>99</v>
      </c>
      <c r="C44" s="35">
        <v>3454</v>
      </c>
      <c r="D44" s="35">
        <v>144</v>
      </c>
      <c r="E44" s="35" t="s">
        <v>57</v>
      </c>
      <c r="F44" s="35">
        <v>701105</v>
      </c>
    </row>
    <row r="45" spans="1:6" ht="24.75" customHeight="1">
      <c r="A45" s="33">
        <v>40</v>
      </c>
      <c r="B45" s="34" t="s">
        <v>100</v>
      </c>
      <c r="C45" s="35">
        <v>5487</v>
      </c>
      <c r="D45" s="35">
        <v>5400</v>
      </c>
      <c r="E45" s="35" t="s">
        <v>60</v>
      </c>
      <c r="F45" s="35">
        <v>666951</v>
      </c>
    </row>
    <row r="46" spans="1:6" ht="24.75" customHeight="1">
      <c r="A46" s="33">
        <v>41</v>
      </c>
      <c r="B46" s="34" t="s">
        <v>101</v>
      </c>
      <c r="C46" s="35">
        <v>4210</v>
      </c>
      <c r="D46" s="35">
        <v>5260</v>
      </c>
      <c r="E46" s="35" t="s">
        <v>57</v>
      </c>
      <c r="F46" s="35">
        <v>644924</v>
      </c>
    </row>
    <row r="47" spans="1:6" ht="24.75" customHeight="1">
      <c r="A47" s="33">
        <v>42</v>
      </c>
      <c r="B47" s="34" t="s">
        <v>102</v>
      </c>
      <c r="C47" s="35">
        <v>29890</v>
      </c>
      <c r="D47" s="35">
        <v>29890</v>
      </c>
      <c r="E47" s="35" t="s">
        <v>60</v>
      </c>
      <c r="F47" s="35">
        <v>612745</v>
      </c>
    </row>
    <row r="48" spans="1:6" ht="24.75" customHeight="1">
      <c r="A48" s="33">
        <v>43</v>
      </c>
      <c r="B48" s="34" t="s">
        <v>103</v>
      </c>
      <c r="C48" s="35">
        <v>6000</v>
      </c>
      <c r="D48" s="35">
        <v>6</v>
      </c>
      <c r="E48" s="35" t="s">
        <v>57</v>
      </c>
      <c r="F48" s="35">
        <v>570000</v>
      </c>
    </row>
    <row r="49" spans="1:6" ht="24.75" customHeight="1">
      <c r="A49" s="33">
        <v>44</v>
      </c>
      <c r="B49" s="34" t="s">
        <v>104</v>
      </c>
      <c r="C49" s="35">
        <v>15000</v>
      </c>
      <c r="D49" s="35">
        <v>15000</v>
      </c>
      <c r="E49" s="35" t="s">
        <v>57</v>
      </c>
      <c r="F49" s="35">
        <v>510000</v>
      </c>
    </row>
    <row r="50" spans="1:6" ht="24.75" customHeight="1">
      <c r="A50" s="33">
        <v>45</v>
      </c>
      <c r="B50" s="34" t="s">
        <v>105</v>
      </c>
      <c r="C50" s="35">
        <v>1400</v>
      </c>
      <c r="D50" s="35">
        <v>13938</v>
      </c>
      <c r="E50" s="35" t="s">
        <v>57</v>
      </c>
      <c r="F50" s="35">
        <v>509233</v>
      </c>
    </row>
    <row r="51" spans="1:6" ht="24.75" customHeight="1">
      <c r="A51" s="33">
        <v>46</v>
      </c>
      <c r="B51" s="34" t="s">
        <v>106</v>
      </c>
      <c r="C51" s="35">
        <v>36000</v>
      </c>
      <c r="D51" s="35">
        <v>50000</v>
      </c>
      <c r="E51" s="35" t="s">
        <v>60</v>
      </c>
      <c r="F51" s="35">
        <v>500000</v>
      </c>
    </row>
    <row r="52" spans="1:6" ht="24.75" customHeight="1">
      <c r="A52" s="33">
        <v>47</v>
      </c>
      <c r="B52" s="34" t="s">
        <v>107</v>
      </c>
      <c r="C52" s="35">
        <v>1589</v>
      </c>
      <c r="D52" s="35">
        <v>68</v>
      </c>
      <c r="E52" s="35" t="s">
        <v>57</v>
      </c>
      <c r="F52" s="35">
        <v>493273</v>
      </c>
    </row>
    <row r="53" spans="1:6" ht="24.75" customHeight="1">
      <c r="A53" s="33">
        <v>48</v>
      </c>
      <c r="B53" s="34" t="s">
        <v>108</v>
      </c>
      <c r="C53" s="35">
        <v>1250</v>
      </c>
      <c r="D53" s="35">
        <v>5</v>
      </c>
      <c r="E53" s="35" t="s">
        <v>57</v>
      </c>
      <c r="F53" s="35">
        <v>462928</v>
      </c>
    </row>
    <row r="54" spans="1:6" ht="24.75" customHeight="1">
      <c r="A54" s="33">
        <v>49</v>
      </c>
      <c r="B54" s="34" t="s">
        <v>109</v>
      </c>
      <c r="C54" s="35">
        <v>870</v>
      </c>
      <c r="D54" s="35">
        <v>100</v>
      </c>
      <c r="E54" s="35" t="s">
        <v>57</v>
      </c>
      <c r="F54" s="35">
        <v>451800</v>
      </c>
    </row>
    <row r="55" spans="1:6" ht="24.75" customHeight="1">
      <c r="A55" s="33">
        <v>50</v>
      </c>
      <c r="B55" s="34" t="s">
        <v>110</v>
      </c>
      <c r="C55" s="35">
        <v>60000</v>
      </c>
      <c r="D55" s="35">
        <v>60000</v>
      </c>
      <c r="E55" s="35" t="s">
        <v>57</v>
      </c>
      <c r="F55" s="35">
        <v>360000</v>
      </c>
    </row>
    <row r="56" spans="1:6" ht="24.75" customHeight="1">
      <c r="A56" s="721" t="s">
        <v>111</v>
      </c>
      <c r="B56" s="722"/>
      <c r="C56" s="36">
        <f>SUM(C6:C55)</f>
        <v>44410598</v>
      </c>
      <c r="D56" s="36">
        <f>SUM(D6:D55)</f>
        <v>66597119</v>
      </c>
      <c r="E56" s="36"/>
      <c r="F56" s="36">
        <f>SUM(F6:F55)</f>
        <v>956867403</v>
      </c>
    </row>
    <row r="57" spans="1:6" ht="24.75" customHeight="1">
      <c r="A57" s="723" t="s">
        <v>112</v>
      </c>
      <c r="B57" s="724"/>
      <c r="C57" s="37">
        <f>C58-C56</f>
        <v>248965.4699999988</v>
      </c>
      <c r="D57" s="37">
        <v>32727</v>
      </c>
      <c r="E57" s="37"/>
      <c r="F57" s="37">
        <f>F58-F56</f>
        <v>7306431.409999967</v>
      </c>
    </row>
    <row r="58" spans="1:6" ht="24.75" customHeight="1">
      <c r="A58" s="723" t="s">
        <v>17</v>
      </c>
      <c r="B58" s="724"/>
      <c r="C58" s="37">
        <v>44659563.47</v>
      </c>
      <c r="D58" s="37">
        <f>SUM(D56:D57)</f>
        <v>66629846</v>
      </c>
      <c r="E58" s="37"/>
      <c r="F58" s="37">
        <v>964173834.41</v>
      </c>
    </row>
    <row r="66" spans="1:6" ht="24.75" customHeight="1">
      <c r="A66" s="725" t="s">
        <v>47</v>
      </c>
      <c r="B66" s="725"/>
      <c r="C66" s="725"/>
      <c r="D66" s="725"/>
      <c r="E66" s="725"/>
      <c r="F66" s="725"/>
    </row>
    <row r="67" spans="1:6" ht="24.75" customHeight="1">
      <c r="A67" s="726" t="s">
        <v>163</v>
      </c>
      <c r="B67" s="726"/>
      <c r="C67" s="726"/>
      <c r="D67" s="726"/>
      <c r="E67" s="726"/>
      <c r="F67" s="726"/>
    </row>
    <row r="68" spans="1:6" ht="24.75" customHeight="1">
      <c r="A68" s="726" t="s">
        <v>164</v>
      </c>
      <c r="B68" s="726"/>
      <c r="C68" s="726"/>
      <c r="D68" s="726"/>
      <c r="E68" s="726"/>
      <c r="F68" s="726"/>
    </row>
    <row r="69" spans="1:6" ht="24.75" customHeight="1">
      <c r="A69" s="122"/>
      <c r="B69" s="123"/>
      <c r="C69" s="123"/>
      <c r="D69" s="123"/>
      <c r="E69" s="123"/>
      <c r="F69" s="123"/>
    </row>
    <row r="70" spans="1:6" ht="24.75" customHeight="1">
      <c r="A70" s="124" t="s">
        <v>50</v>
      </c>
      <c r="B70" s="125" t="s">
        <v>51</v>
      </c>
      <c r="C70" s="126" t="s">
        <v>52</v>
      </c>
      <c r="D70" s="126" t="s">
        <v>53</v>
      </c>
      <c r="E70" s="126" t="s">
        <v>54</v>
      </c>
      <c r="F70" s="126" t="s">
        <v>55</v>
      </c>
    </row>
    <row r="71" spans="1:6" ht="24.75" customHeight="1">
      <c r="A71" s="127">
        <v>1</v>
      </c>
      <c r="B71" s="128" t="s">
        <v>56</v>
      </c>
      <c r="C71" s="129">
        <v>4027483</v>
      </c>
      <c r="D71" s="129">
        <v>17089026</v>
      </c>
      <c r="E71" s="129" t="s">
        <v>57</v>
      </c>
      <c r="F71" s="129">
        <v>238499725</v>
      </c>
    </row>
    <row r="72" spans="1:6" ht="24.75" customHeight="1">
      <c r="A72" s="127">
        <v>2</v>
      </c>
      <c r="B72" s="128" t="s">
        <v>58</v>
      </c>
      <c r="C72" s="129">
        <v>22651033</v>
      </c>
      <c r="D72" s="129">
        <v>27878145</v>
      </c>
      <c r="E72" s="129" t="s">
        <v>57</v>
      </c>
      <c r="F72" s="129">
        <v>185602075</v>
      </c>
    </row>
    <row r="73" spans="1:6" ht="24.75" customHeight="1">
      <c r="A73" s="127">
        <v>3</v>
      </c>
      <c r="B73" s="128" t="s">
        <v>59</v>
      </c>
      <c r="C73" s="129">
        <v>9517606</v>
      </c>
      <c r="D73" s="129">
        <v>11388188</v>
      </c>
      <c r="E73" s="129" t="s">
        <v>60</v>
      </c>
      <c r="F73" s="129">
        <v>183797006</v>
      </c>
    </row>
    <row r="74" spans="1:6" ht="24.75" customHeight="1">
      <c r="A74" s="127">
        <v>4</v>
      </c>
      <c r="B74" s="128" t="s">
        <v>165</v>
      </c>
      <c r="C74" s="129">
        <v>252080</v>
      </c>
      <c r="D74" s="129">
        <v>121</v>
      </c>
      <c r="E74" s="129" t="s">
        <v>63</v>
      </c>
      <c r="F74" s="129">
        <v>110811469</v>
      </c>
    </row>
    <row r="75" spans="1:6" ht="24.75" customHeight="1">
      <c r="A75" s="127">
        <v>5</v>
      </c>
      <c r="B75" s="128" t="s">
        <v>61</v>
      </c>
      <c r="C75" s="129">
        <v>4420721</v>
      </c>
      <c r="D75" s="129">
        <v>5933868</v>
      </c>
      <c r="E75" s="129" t="s">
        <v>60</v>
      </c>
      <c r="F75" s="129">
        <v>85788004</v>
      </c>
    </row>
    <row r="76" spans="1:6" ht="24.75" customHeight="1">
      <c r="A76" s="127">
        <v>6</v>
      </c>
      <c r="B76" s="128" t="s">
        <v>64</v>
      </c>
      <c r="C76" s="129">
        <v>97201</v>
      </c>
      <c r="D76" s="129">
        <v>13438</v>
      </c>
      <c r="E76" s="129" t="s">
        <v>57</v>
      </c>
      <c r="F76" s="129">
        <v>22719747</v>
      </c>
    </row>
    <row r="77" spans="1:6" ht="24.75" customHeight="1">
      <c r="A77" s="127">
        <v>7</v>
      </c>
      <c r="B77" s="128" t="s">
        <v>65</v>
      </c>
      <c r="C77" s="129">
        <v>1951570</v>
      </c>
      <c r="D77" s="129">
        <v>756341</v>
      </c>
      <c r="E77" s="129" t="s">
        <v>57</v>
      </c>
      <c r="F77" s="129">
        <v>21597438</v>
      </c>
    </row>
    <row r="78" spans="1:6" ht="24.75" customHeight="1">
      <c r="A78" s="127">
        <v>8</v>
      </c>
      <c r="B78" s="128" t="s">
        <v>66</v>
      </c>
      <c r="C78" s="129">
        <v>216698</v>
      </c>
      <c r="D78" s="129">
        <v>224660</v>
      </c>
      <c r="E78" s="129" t="s">
        <v>60</v>
      </c>
      <c r="F78" s="129">
        <v>16221346</v>
      </c>
    </row>
    <row r="79" spans="1:6" ht="24.75" customHeight="1">
      <c r="A79" s="127">
        <v>9</v>
      </c>
      <c r="B79" s="128" t="s">
        <v>73</v>
      </c>
      <c r="C79" s="129">
        <v>48160</v>
      </c>
      <c r="D79" s="129">
        <v>4533</v>
      </c>
      <c r="E79" s="129" t="s">
        <v>57</v>
      </c>
      <c r="F79" s="129">
        <v>15415058</v>
      </c>
    </row>
    <row r="80" spans="1:6" ht="24.75" customHeight="1">
      <c r="A80" s="127">
        <v>10</v>
      </c>
      <c r="B80" s="128" t="s">
        <v>75</v>
      </c>
      <c r="C80" s="129">
        <v>617290</v>
      </c>
      <c r="D80" s="129">
        <v>617290</v>
      </c>
      <c r="E80" s="129" t="s">
        <v>60</v>
      </c>
      <c r="F80" s="129">
        <v>13503826</v>
      </c>
    </row>
    <row r="81" spans="1:6" ht="24.75" customHeight="1">
      <c r="A81" s="127">
        <v>11</v>
      </c>
      <c r="B81" s="128" t="s">
        <v>67</v>
      </c>
      <c r="C81" s="129">
        <v>108278</v>
      </c>
      <c r="D81" s="129">
        <v>836</v>
      </c>
      <c r="E81" s="129" t="s">
        <v>57</v>
      </c>
      <c r="F81" s="129">
        <v>9932803</v>
      </c>
    </row>
    <row r="82" spans="1:6" ht="24.75" customHeight="1">
      <c r="A82" s="127">
        <v>12</v>
      </c>
      <c r="B82" s="128" t="s">
        <v>69</v>
      </c>
      <c r="C82" s="129">
        <v>91264</v>
      </c>
      <c r="D82" s="129">
        <v>4706</v>
      </c>
      <c r="E82" s="129" t="s">
        <v>57</v>
      </c>
      <c r="F82" s="129">
        <v>9922814</v>
      </c>
    </row>
    <row r="83" spans="1:6" ht="24.75" customHeight="1">
      <c r="A83" s="127">
        <v>13</v>
      </c>
      <c r="B83" s="128" t="s">
        <v>72</v>
      </c>
      <c r="C83" s="129">
        <v>83420</v>
      </c>
      <c r="D83" s="129">
        <v>68388</v>
      </c>
      <c r="E83" s="129" t="s">
        <v>57</v>
      </c>
      <c r="F83" s="129">
        <v>8825951</v>
      </c>
    </row>
    <row r="84" spans="1:6" ht="24.75" customHeight="1">
      <c r="A84" s="127">
        <v>14</v>
      </c>
      <c r="B84" s="128" t="s">
        <v>71</v>
      </c>
      <c r="C84" s="129">
        <v>67937</v>
      </c>
      <c r="D84" s="129">
        <v>59565</v>
      </c>
      <c r="E84" s="129" t="s">
        <v>57</v>
      </c>
      <c r="F84" s="129">
        <v>7419540</v>
      </c>
    </row>
    <row r="85" spans="1:6" ht="24.75" customHeight="1">
      <c r="A85" s="127">
        <v>15</v>
      </c>
      <c r="B85" s="128" t="s">
        <v>166</v>
      </c>
      <c r="C85" s="129">
        <v>66600</v>
      </c>
      <c r="D85" s="129">
        <v>270</v>
      </c>
      <c r="E85" s="129" t="s">
        <v>88</v>
      </c>
      <c r="F85" s="129">
        <v>6000000</v>
      </c>
    </row>
    <row r="86" spans="1:6" ht="24.75" customHeight="1">
      <c r="A86" s="127">
        <v>16</v>
      </c>
      <c r="B86" s="128" t="s">
        <v>76</v>
      </c>
      <c r="C86" s="129">
        <v>105915</v>
      </c>
      <c r="D86" s="129">
        <v>41872</v>
      </c>
      <c r="E86" s="129" t="s">
        <v>57</v>
      </c>
      <c r="F86" s="129">
        <v>4689792</v>
      </c>
    </row>
    <row r="87" spans="1:6" ht="24.75" customHeight="1">
      <c r="A87" s="127">
        <v>17</v>
      </c>
      <c r="B87" s="128" t="s">
        <v>81</v>
      </c>
      <c r="C87" s="129">
        <v>1950</v>
      </c>
      <c r="D87" s="129">
        <v>2702</v>
      </c>
      <c r="E87" s="129" t="s">
        <v>57</v>
      </c>
      <c r="F87" s="129">
        <v>4025672</v>
      </c>
    </row>
    <row r="88" spans="1:6" ht="24.75" customHeight="1">
      <c r="A88" s="127">
        <v>18</v>
      </c>
      <c r="B88" s="128" t="s">
        <v>74</v>
      </c>
      <c r="C88" s="129">
        <v>12122</v>
      </c>
      <c r="D88" s="129">
        <v>134</v>
      </c>
      <c r="E88" s="129" t="s">
        <v>57</v>
      </c>
      <c r="F88" s="129">
        <v>3745217</v>
      </c>
    </row>
    <row r="89" spans="1:6" ht="24.75" customHeight="1">
      <c r="A89" s="127">
        <v>19</v>
      </c>
      <c r="B89" s="128" t="s">
        <v>20</v>
      </c>
      <c r="C89" s="129">
        <v>2</v>
      </c>
      <c r="D89" s="129">
        <v>2364861</v>
      </c>
      <c r="E89" s="129" t="s">
        <v>15</v>
      </c>
      <c r="F89" s="129">
        <v>3722072</v>
      </c>
    </row>
    <row r="90" spans="1:6" ht="24.75" customHeight="1">
      <c r="A90" s="127">
        <v>20</v>
      </c>
      <c r="B90" s="128" t="s">
        <v>84</v>
      </c>
      <c r="C90" s="129">
        <v>209141</v>
      </c>
      <c r="D90" s="129">
        <v>155913</v>
      </c>
      <c r="E90" s="129" t="s">
        <v>57</v>
      </c>
      <c r="F90" s="129">
        <v>3582755</v>
      </c>
    </row>
    <row r="91" spans="1:6" ht="24.75" customHeight="1">
      <c r="A91" s="127">
        <v>21</v>
      </c>
      <c r="B91" s="130" t="s">
        <v>167</v>
      </c>
      <c r="C91" s="129">
        <v>21090</v>
      </c>
      <c r="D91" s="129">
        <v>1</v>
      </c>
      <c r="E91" s="129" t="s">
        <v>63</v>
      </c>
      <c r="F91" s="129">
        <v>3400822</v>
      </c>
    </row>
    <row r="92" spans="1:6" ht="24.75" customHeight="1">
      <c r="A92" s="127">
        <v>22</v>
      </c>
      <c r="B92" s="128" t="s">
        <v>70</v>
      </c>
      <c r="C92" s="129">
        <v>411000</v>
      </c>
      <c r="D92" s="129">
        <v>386500</v>
      </c>
      <c r="E92" s="129" t="s">
        <v>57</v>
      </c>
      <c r="F92" s="129">
        <v>3390595</v>
      </c>
    </row>
    <row r="93" spans="1:6" ht="24.75" customHeight="1">
      <c r="A93" s="127">
        <v>23</v>
      </c>
      <c r="B93" s="128" t="s">
        <v>93</v>
      </c>
      <c r="C93" s="129">
        <v>193925</v>
      </c>
      <c r="D93" s="129">
        <v>239428</v>
      </c>
      <c r="E93" s="129" t="s">
        <v>60</v>
      </c>
      <c r="F93" s="129">
        <v>3377421</v>
      </c>
    </row>
    <row r="94" spans="1:6" ht="24.75" customHeight="1">
      <c r="A94" s="127">
        <v>24</v>
      </c>
      <c r="B94" s="128" t="s">
        <v>91</v>
      </c>
      <c r="C94" s="129">
        <v>310262</v>
      </c>
      <c r="D94" s="129">
        <v>316587</v>
      </c>
      <c r="E94" s="129" t="s">
        <v>60</v>
      </c>
      <c r="F94" s="129">
        <v>3179160</v>
      </c>
    </row>
    <row r="95" spans="1:6" ht="24.75" customHeight="1">
      <c r="A95" s="127">
        <v>25</v>
      </c>
      <c r="B95" s="128" t="s">
        <v>86</v>
      </c>
      <c r="C95" s="129">
        <v>14160</v>
      </c>
      <c r="D95" s="129">
        <v>11</v>
      </c>
      <c r="E95" s="129" t="s">
        <v>57</v>
      </c>
      <c r="F95" s="129">
        <v>2684635</v>
      </c>
    </row>
    <row r="96" spans="1:6" ht="24.75" customHeight="1">
      <c r="A96" s="127">
        <v>26</v>
      </c>
      <c r="B96" s="128" t="s">
        <v>168</v>
      </c>
      <c r="C96" s="129">
        <v>11400</v>
      </c>
      <c r="D96" s="129">
        <v>1</v>
      </c>
      <c r="E96" s="129" t="s">
        <v>63</v>
      </c>
      <c r="F96" s="129">
        <v>2400000</v>
      </c>
    </row>
    <row r="97" spans="1:6" ht="24.75" customHeight="1">
      <c r="A97" s="127">
        <v>27</v>
      </c>
      <c r="B97" s="128" t="s">
        <v>94</v>
      </c>
      <c r="C97" s="129">
        <v>33504</v>
      </c>
      <c r="D97" s="129">
        <v>14524</v>
      </c>
      <c r="E97" s="129" t="s">
        <v>57</v>
      </c>
      <c r="F97" s="129">
        <v>2354849</v>
      </c>
    </row>
    <row r="98" spans="1:6" ht="24.75" customHeight="1">
      <c r="A98" s="127">
        <v>28</v>
      </c>
      <c r="B98" s="128" t="s">
        <v>169</v>
      </c>
      <c r="C98" s="129">
        <v>13590</v>
      </c>
      <c r="D98" s="129">
        <v>92</v>
      </c>
      <c r="E98" s="129" t="s">
        <v>57</v>
      </c>
      <c r="F98" s="129">
        <v>1838435</v>
      </c>
    </row>
    <row r="99" spans="1:6" ht="24.75" customHeight="1">
      <c r="A99" s="127">
        <v>29</v>
      </c>
      <c r="B99" s="128" t="s">
        <v>170</v>
      </c>
      <c r="C99" s="129">
        <v>2340</v>
      </c>
      <c r="D99" s="129">
        <v>260</v>
      </c>
      <c r="E99" s="129" t="s">
        <v>57</v>
      </c>
      <c r="F99" s="129">
        <v>1678560</v>
      </c>
    </row>
    <row r="100" spans="1:6" ht="24.75" customHeight="1">
      <c r="A100" s="127">
        <v>30</v>
      </c>
      <c r="B100" s="128" t="s">
        <v>171</v>
      </c>
      <c r="C100" s="129">
        <v>11675</v>
      </c>
      <c r="D100" s="129">
        <v>11675</v>
      </c>
      <c r="E100" s="129" t="s">
        <v>57</v>
      </c>
      <c r="F100" s="129">
        <v>1638082</v>
      </c>
    </row>
    <row r="101" spans="1:6" ht="24.75" customHeight="1">
      <c r="A101" s="127">
        <v>31</v>
      </c>
      <c r="B101" s="128" t="s">
        <v>82</v>
      </c>
      <c r="C101" s="129">
        <v>160254</v>
      </c>
      <c r="D101" s="129">
        <v>160004</v>
      </c>
      <c r="E101" s="129" t="s">
        <v>60</v>
      </c>
      <c r="F101" s="129">
        <v>1606050</v>
      </c>
    </row>
    <row r="102" spans="1:6" ht="24.75" customHeight="1">
      <c r="A102" s="127">
        <v>32</v>
      </c>
      <c r="B102" s="128" t="s">
        <v>106</v>
      </c>
      <c r="C102" s="129">
        <v>108520</v>
      </c>
      <c r="D102" s="129">
        <v>144000</v>
      </c>
      <c r="E102" s="129" t="s">
        <v>60</v>
      </c>
      <c r="F102" s="129">
        <v>1440000</v>
      </c>
    </row>
    <row r="103" spans="1:6" ht="24.75" customHeight="1">
      <c r="A103" s="127">
        <v>33</v>
      </c>
      <c r="B103" s="128" t="s">
        <v>172</v>
      </c>
      <c r="C103" s="129">
        <v>10111</v>
      </c>
      <c r="D103" s="129">
        <v>9315</v>
      </c>
      <c r="E103" s="129" t="s">
        <v>57</v>
      </c>
      <c r="F103" s="129">
        <v>1423781</v>
      </c>
    </row>
    <row r="104" spans="1:6" ht="24.75" customHeight="1">
      <c r="A104" s="127">
        <v>34</v>
      </c>
      <c r="B104" s="128" t="s">
        <v>85</v>
      </c>
      <c r="C104" s="129">
        <v>23805</v>
      </c>
      <c r="D104" s="129">
        <v>1782000</v>
      </c>
      <c r="E104" s="129" t="s">
        <v>57</v>
      </c>
      <c r="F104" s="129">
        <v>1411000</v>
      </c>
    </row>
    <row r="105" spans="1:6" ht="24.75" customHeight="1">
      <c r="A105" s="127">
        <v>35</v>
      </c>
      <c r="B105" s="128" t="s">
        <v>100</v>
      </c>
      <c r="C105" s="129">
        <v>15756</v>
      </c>
      <c r="D105" s="129">
        <v>16572</v>
      </c>
      <c r="E105" s="129" t="s">
        <v>60</v>
      </c>
      <c r="F105" s="129">
        <v>1337061</v>
      </c>
    </row>
    <row r="106" spans="1:6" ht="24.75" customHeight="1">
      <c r="A106" s="127">
        <v>36</v>
      </c>
      <c r="B106" s="128" t="s">
        <v>173</v>
      </c>
      <c r="C106" s="129">
        <v>16207</v>
      </c>
      <c r="D106" s="129">
        <v>16320</v>
      </c>
      <c r="E106" s="129" t="s">
        <v>60</v>
      </c>
      <c r="F106" s="129">
        <v>1215661</v>
      </c>
    </row>
    <row r="107" spans="1:6" ht="24.75" customHeight="1">
      <c r="A107" s="127">
        <v>37</v>
      </c>
      <c r="B107" s="128" t="s">
        <v>174</v>
      </c>
      <c r="C107" s="129">
        <v>45360</v>
      </c>
      <c r="D107" s="129">
        <v>63000</v>
      </c>
      <c r="E107" s="129" t="s">
        <v>57</v>
      </c>
      <c r="F107" s="129">
        <v>882000</v>
      </c>
    </row>
    <row r="108" spans="1:6" ht="24.75" customHeight="1">
      <c r="A108" s="127">
        <v>38</v>
      </c>
      <c r="B108" s="128" t="s">
        <v>96</v>
      </c>
      <c r="C108" s="129">
        <v>10088</v>
      </c>
      <c r="D108" s="129">
        <v>6698</v>
      </c>
      <c r="E108" s="129" t="s">
        <v>57</v>
      </c>
      <c r="F108" s="129">
        <v>862243</v>
      </c>
    </row>
    <row r="109" spans="1:6" ht="24.75" customHeight="1">
      <c r="A109" s="127">
        <v>39</v>
      </c>
      <c r="B109" s="128" t="s">
        <v>89</v>
      </c>
      <c r="C109" s="129">
        <v>47985</v>
      </c>
      <c r="D109" s="129">
        <v>25785</v>
      </c>
      <c r="E109" s="129" t="s">
        <v>57</v>
      </c>
      <c r="F109" s="129">
        <v>849450</v>
      </c>
    </row>
    <row r="110" spans="1:6" ht="24.75" customHeight="1">
      <c r="A110" s="127">
        <v>40</v>
      </c>
      <c r="B110" s="128" t="s">
        <v>107</v>
      </c>
      <c r="C110" s="129">
        <v>1575</v>
      </c>
      <c r="D110" s="129">
        <v>14</v>
      </c>
      <c r="E110" s="129" t="s">
        <v>57</v>
      </c>
      <c r="F110" s="129">
        <v>779176</v>
      </c>
    </row>
    <row r="111" spans="1:6" ht="24.75" customHeight="1">
      <c r="A111" s="127">
        <v>41</v>
      </c>
      <c r="B111" s="128" t="s">
        <v>95</v>
      </c>
      <c r="C111" s="129">
        <v>10590</v>
      </c>
      <c r="D111" s="129">
        <v>2</v>
      </c>
      <c r="E111" s="129" t="s">
        <v>63</v>
      </c>
      <c r="F111" s="129">
        <v>705000</v>
      </c>
    </row>
    <row r="112" spans="1:6" ht="24.75" customHeight="1">
      <c r="A112" s="127">
        <v>42</v>
      </c>
      <c r="B112" s="128" t="s">
        <v>175</v>
      </c>
      <c r="C112" s="129">
        <v>21000</v>
      </c>
      <c r="D112" s="129">
        <v>20</v>
      </c>
      <c r="E112" s="129" t="s">
        <v>57</v>
      </c>
      <c r="F112" s="129">
        <v>700609</v>
      </c>
    </row>
    <row r="113" spans="1:6" ht="24.75" customHeight="1">
      <c r="A113" s="127">
        <v>43</v>
      </c>
      <c r="B113" s="128" t="s">
        <v>176</v>
      </c>
      <c r="C113" s="129">
        <v>558</v>
      </c>
      <c r="D113" s="129">
        <v>1204</v>
      </c>
      <c r="E113" s="129" t="s">
        <v>57</v>
      </c>
      <c r="F113" s="129">
        <v>688463</v>
      </c>
    </row>
    <row r="114" spans="1:6" ht="24.75" customHeight="1">
      <c r="A114" s="127">
        <v>44</v>
      </c>
      <c r="B114" s="128" t="s">
        <v>98</v>
      </c>
      <c r="C114" s="129">
        <v>4749</v>
      </c>
      <c r="D114" s="129">
        <v>5734</v>
      </c>
      <c r="E114" s="129" t="s">
        <v>57</v>
      </c>
      <c r="F114" s="129">
        <v>656584</v>
      </c>
    </row>
    <row r="115" spans="1:6" ht="24.75" customHeight="1">
      <c r="A115" s="127">
        <v>45</v>
      </c>
      <c r="B115" s="128" t="s">
        <v>101</v>
      </c>
      <c r="C115" s="129">
        <v>4088</v>
      </c>
      <c r="D115" s="129">
        <v>5000</v>
      </c>
      <c r="E115" s="129" t="s">
        <v>57</v>
      </c>
      <c r="F115" s="129">
        <v>594556</v>
      </c>
    </row>
    <row r="116" spans="1:6" ht="24.75" customHeight="1">
      <c r="A116" s="127">
        <v>46</v>
      </c>
      <c r="B116" s="128" t="s">
        <v>103</v>
      </c>
      <c r="C116" s="129">
        <v>7100</v>
      </c>
      <c r="D116" s="129">
        <v>6</v>
      </c>
      <c r="E116" s="129" t="s">
        <v>57</v>
      </c>
      <c r="F116" s="129">
        <v>575000</v>
      </c>
    </row>
    <row r="117" spans="1:6" ht="24.75" customHeight="1">
      <c r="A117" s="127">
        <v>47</v>
      </c>
      <c r="B117" s="128" t="s">
        <v>177</v>
      </c>
      <c r="C117" s="129">
        <v>69000</v>
      </c>
      <c r="D117" s="129">
        <v>69000</v>
      </c>
      <c r="E117" s="129" t="s">
        <v>57</v>
      </c>
      <c r="F117" s="129">
        <v>541600</v>
      </c>
    </row>
    <row r="118" spans="1:6" ht="24.75" customHeight="1">
      <c r="A118" s="127">
        <v>48</v>
      </c>
      <c r="B118" s="128" t="s">
        <v>104</v>
      </c>
      <c r="C118" s="129">
        <v>10000</v>
      </c>
      <c r="D118" s="129">
        <v>10000</v>
      </c>
      <c r="E118" s="129" t="s">
        <v>57</v>
      </c>
      <c r="F118" s="129">
        <v>510000</v>
      </c>
    </row>
    <row r="119" spans="1:6" ht="24.75" customHeight="1">
      <c r="A119" s="127">
        <v>49</v>
      </c>
      <c r="B119" s="128" t="s">
        <v>92</v>
      </c>
      <c r="C119" s="129">
        <v>425</v>
      </c>
      <c r="D119" s="129">
        <v>3</v>
      </c>
      <c r="E119" s="129" t="s">
        <v>57</v>
      </c>
      <c r="F119" s="129">
        <v>502100</v>
      </c>
    </row>
    <row r="120" spans="1:6" ht="24.75" customHeight="1">
      <c r="A120" s="127">
        <v>50</v>
      </c>
      <c r="B120" s="128" t="s">
        <v>178</v>
      </c>
      <c r="C120" s="129">
        <v>8510</v>
      </c>
      <c r="D120" s="129">
        <v>1294</v>
      </c>
      <c r="E120" s="129" t="s">
        <v>60</v>
      </c>
      <c r="F120" s="129">
        <v>493825</v>
      </c>
    </row>
    <row r="121" spans="1:6" ht="24.75" customHeight="1">
      <c r="A121" s="719" t="s">
        <v>111</v>
      </c>
      <c r="B121" s="719"/>
      <c r="C121" s="131">
        <f>SUM(C71:C120)</f>
        <v>46145098</v>
      </c>
      <c r="D121" s="131">
        <f>SUM(D71:D120)</f>
        <v>69889907</v>
      </c>
      <c r="E121" s="131"/>
      <c r="F121" s="131">
        <f>SUM(F71:F120)</f>
        <v>999539028</v>
      </c>
    </row>
    <row r="122" spans="1:6" ht="24.75" customHeight="1">
      <c r="A122" s="720" t="s">
        <v>112</v>
      </c>
      <c r="B122" s="720"/>
      <c r="C122" s="132">
        <f>C123-C121</f>
        <v>283016.9900000021</v>
      </c>
      <c r="D122" s="132">
        <v>178341</v>
      </c>
      <c r="E122" s="132"/>
      <c r="F122" s="132">
        <f>F123-F121</f>
        <v>6570820.950000048</v>
      </c>
    </row>
    <row r="123" spans="1:6" ht="24.75" customHeight="1">
      <c r="A123" s="720" t="s">
        <v>17</v>
      </c>
      <c r="B123" s="720"/>
      <c r="C123" s="132">
        <v>46428114.99</v>
      </c>
      <c r="D123" s="132">
        <f>SUM(D121:D122)</f>
        <v>70068248</v>
      </c>
      <c r="E123" s="132"/>
      <c r="F123" s="132">
        <v>1006109848.95</v>
      </c>
    </row>
    <row r="124" spans="1:6" ht="24.75" customHeight="1">
      <c r="A124" s="133"/>
      <c r="B124" s="134"/>
      <c r="C124" s="134"/>
      <c r="D124" s="134"/>
      <c r="E124" s="134"/>
      <c r="F124" s="134"/>
    </row>
    <row r="131" spans="1:6" ht="24.75" customHeight="1">
      <c r="A131" s="711" t="s">
        <v>47</v>
      </c>
      <c r="B131" s="711"/>
      <c r="C131" s="711"/>
      <c r="D131" s="711"/>
      <c r="E131" s="711"/>
      <c r="F131" s="711"/>
    </row>
    <row r="132" spans="1:6" ht="24.75" customHeight="1">
      <c r="A132" s="712" t="s">
        <v>48</v>
      </c>
      <c r="B132" s="712"/>
      <c r="C132" s="712"/>
      <c r="D132" s="712"/>
      <c r="E132" s="712"/>
      <c r="F132" s="712"/>
    </row>
    <row r="133" spans="1:6" ht="24.75" customHeight="1">
      <c r="A133" s="712" t="s">
        <v>223</v>
      </c>
      <c r="B133" s="712"/>
      <c r="C133" s="712"/>
      <c r="D133" s="712"/>
      <c r="E133" s="712"/>
      <c r="F133" s="712"/>
    </row>
    <row r="134" spans="1:6" ht="24.75" customHeight="1">
      <c r="A134" s="139"/>
      <c r="B134" s="140"/>
      <c r="C134" s="141"/>
      <c r="D134" s="141"/>
      <c r="E134" s="142"/>
      <c r="F134" s="141"/>
    </row>
    <row r="135" spans="1:6" ht="24.75" customHeight="1">
      <c r="A135" s="143" t="s">
        <v>50</v>
      </c>
      <c r="B135" s="144" t="s">
        <v>51</v>
      </c>
      <c r="C135" s="145" t="s">
        <v>52</v>
      </c>
      <c r="D135" s="145" t="s">
        <v>53</v>
      </c>
      <c r="E135" s="145" t="s">
        <v>54</v>
      </c>
      <c r="F135" s="145" t="s">
        <v>55</v>
      </c>
    </row>
    <row r="136" spans="1:6" ht="24.75" customHeight="1">
      <c r="A136" s="146">
        <v>1</v>
      </c>
      <c r="B136" s="147" t="s">
        <v>56</v>
      </c>
      <c r="C136" s="148">
        <v>6938208</v>
      </c>
      <c r="D136" s="148">
        <v>23516923</v>
      </c>
      <c r="E136" s="149" t="s">
        <v>57</v>
      </c>
      <c r="F136" s="148">
        <v>334465947</v>
      </c>
    </row>
    <row r="137" spans="1:6" ht="24.75" customHeight="1">
      <c r="A137" s="146">
        <v>2</v>
      </c>
      <c r="B137" s="147" t="s">
        <v>58</v>
      </c>
      <c r="C137" s="148">
        <v>29668064</v>
      </c>
      <c r="D137" s="148">
        <v>47008227</v>
      </c>
      <c r="E137" s="149" t="s">
        <v>57</v>
      </c>
      <c r="F137" s="148">
        <v>229372477</v>
      </c>
    </row>
    <row r="138" spans="1:6" ht="24.75" customHeight="1">
      <c r="A138" s="146">
        <v>3</v>
      </c>
      <c r="B138" s="147" t="s">
        <v>59</v>
      </c>
      <c r="C138" s="148">
        <v>12545347</v>
      </c>
      <c r="D138" s="148">
        <v>14991721</v>
      </c>
      <c r="E138" s="149" t="s">
        <v>60</v>
      </c>
      <c r="F138" s="148">
        <v>190247619</v>
      </c>
    </row>
    <row r="139" spans="1:6" ht="24.75" customHeight="1">
      <c r="A139" s="146">
        <v>4</v>
      </c>
      <c r="B139" s="150" t="s">
        <v>61</v>
      </c>
      <c r="C139" s="148">
        <v>6303925</v>
      </c>
      <c r="D139" s="148">
        <v>8569739</v>
      </c>
      <c r="E139" s="149" t="s">
        <v>60</v>
      </c>
      <c r="F139" s="148">
        <v>119704162</v>
      </c>
    </row>
    <row r="140" spans="1:6" ht="24.75" customHeight="1">
      <c r="A140" s="146">
        <v>5</v>
      </c>
      <c r="B140" s="147" t="s">
        <v>165</v>
      </c>
      <c r="C140" s="148">
        <v>283640</v>
      </c>
      <c r="D140" s="148">
        <v>135</v>
      </c>
      <c r="E140" s="149" t="s">
        <v>63</v>
      </c>
      <c r="F140" s="148">
        <v>118624870</v>
      </c>
    </row>
    <row r="141" spans="1:6" ht="24.75" customHeight="1">
      <c r="A141" s="146">
        <v>6</v>
      </c>
      <c r="B141" s="147" t="s">
        <v>64</v>
      </c>
      <c r="C141" s="148">
        <v>127514</v>
      </c>
      <c r="D141" s="148">
        <v>9865</v>
      </c>
      <c r="E141" s="149" t="s">
        <v>57</v>
      </c>
      <c r="F141" s="148">
        <v>27420279</v>
      </c>
    </row>
    <row r="142" spans="1:6" ht="24.75" customHeight="1">
      <c r="A142" s="146">
        <v>7</v>
      </c>
      <c r="B142" s="147" t="s">
        <v>65</v>
      </c>
      <c r="C142" s="148">
        <v>2008740</v>
      </c>
      <c r="D142" s="148">
        <v>697882</v>
      </c>
      <c r="E142" s="149" t="s">
        <v>57</v>
      </c>
      <c r="F142" s="148">
        <v>21924702</v>
      </c>
    </row>
    <row r="143" spans="1:6" ht="24.75" customHeight="1">
      <c r="A143" s="146">
        <v>8</v>
      </c>
      <c r="B143" s="147" t="s">
        <v>66</v>
      </c>
      <c r="C143" s="148">
        <v>214601</v>
      </c>
      <c r="D143" s="148">
        <v>223193</v>
      </c>
      <c r="E143" s="149" t="s">
        <v>60</v>
      </c>
      <c r="F143" s="148">
        <v>16068353</v>
      </c>
    </row>
    <row r="144" spans="1:6" ht="24.75" customHeight="1">
      <c r="A144" s="146">
        <v>9</v>
      </c>
      <c r="B144" s="147" t="s">
        <v>67</v>
      </c>
      <c r="C144" s="148">
        <v>119337</v>
      </c>
      <c r="D144" s="148">
        <v>7531</v>
      </c>
      <c r="E144" s="149" t="s">
        <v>68</v>
      </c>
      <c r="F144" s="148">
        <v>11926837</v>
      </c>
    </row>
    <row r="145" spans="1:6" ht="24.75" customHeight="1">
      <c r="A145" s="146">
        <v>10</v>
      </c>
      <c r="B145" s="147" t="s">
        <v>69</v>
      </c>
      <c r="C145" s="148">
        <v>90206</v>
      </c>
      <c r="D145" s="148">
        <v>4782</v>
      </c>
      <c r="E145" s="149" t="s">
        <v>57</v>
      </c>
      <c r="F145" s="148">
        <v>10081198</v>
      </c>
    </row>
    <row r="146" spans="1:6" ht="24.75" customHeight="1">
      <c r="A146" s="146">
        <v>11</v>
      </c>
      <c r="B146" s="147" t="s">
        <v>72</v>
      </c>
      <c r="C146" s="148">
        <v>93924</v>
      </c>
      <c r="D146" s="148">
        <v>83600</v>
      </c>
      <c r="E146" s="149" t="s">
        <v>57</v>
      </c>
      <c r="F146" s="148">
        <v>10053947</v>
      </c>
    </row>
    <row r="147" spans="1:6" ht="24.75" customHeight="1">
      <c r="A147" s="146">
        <v>12</v>
      </c>
      <c r="B147" s="147" t="s">
        <v>70</v>
      </c>
      <c r="C147" s="148">
        <v>825250</v>
      </c>
      <c r="D147" s="148">
        <v>662570</v>
      </c>
      <c r="E147" s="149" t="s">
        <v>57</v>
      </c>
      <c r="F147" s="148">
        <v>8328125</v>
      </c>
    </row>
    <row r="148" spans="1:6" ht="24.75" customHeight="1">
      <c r="A148" s="146">
        <v>13</v>
      </c>
      <c r="B148" s="147" t="s">
        <v>71</v>
      </c>
      <c r="C148" s="148">
        <v>76203</v>
      </c>
      <c r="D148" s="148">
        <v>112547</v>
      </c>
      <c r="E148" s="149" t="s">
        <v>57</v>
      </c>
      <c r="F148" s="148">
        <v>8043218</v>
      </c>
    </row>
    <row r="149" spans="1:6" ht="24.75" customHeight="1">
      <c r="A149" s="146">
        <v>14</v>
      </c>
      <c r="B149" s="147" t="s">
        <v>166</v>
      </c>
      <c r="C149" s="148">
        <v>57600</v>
      </c>
      <c r="D149" s="148">
        <v>240</v>
      </c>
      <c r="E149" s="149" t="s">
        <v>88</v>
      </c>
      <c r="F149" s="148">
        <v>6600000</v>
      </c>
    </row>
    <row r="150" spans="1:6" ht="24.75" customHeight="1">
      <c r="A150" s="146">
        <v>15</v>
      </c>
      <c r="B150" s="147" t="s">
        <v>73</v>
      </c>
      <c r="C150" s="148">
        <v>32173</v>
      </c>
      <c r="D150" s="148">
        <v>2778</v>
      </c>
      <c r="E150" s="149" t="s">
        <v>68</v>
      </c>
      <c r="F150" s="148">
        <v>6429862</v>
      </c>
    </row>
    <row r="151" spans="1:6" ht="24.75" customHeight="1">
      <c r="A151" s="146">
        <v>16</v>
      </c>
      <c r="B151" s="147" t="s">
        <v>84</v>
      </c>
      <c r="C151" s="148">
        <v>243786</v>
      </c>
      <c r="D151" s="148">
        <v>208551</v>
      </c>
      <c r="E151" s="149" t="s">
        <v>57</v>
      </c>
      <c r="F151" s="148">
        <v>6320066</v>
      </c>
    </row>
    <row r="152" spans="1:6" ht="24.75" customHeight="1">
      <c r="A152" s="146">
        <v>17</v>
      </c>
      <c r="B152" s="147" t="s">
        <v>75</v>
      </c>
      <c r="C152" s="148">
        <v>227200</v>
      </c>
      <c r="D152" s="148">
        <v>227200</v>
      </c>
      <c r="E152" s="149" t="s">
        <v>60</v>
      </c>
      <c r="F152" s="148">
        <v>5151043</v>
      </c>
    </row>
    <row r="153" spans="1:6" ht="24.75" customHeight="1">
      <c r="A153" s="146">
        <v>18</v>
      </c>
      <c r="B153" s="147" t="s">
        <v>76</v>
      </c>
      <c r="C153" s="148">
        <v>105781</v>
      </c>
      <c r="D153" s="148">
        <v>43213</v>
      </c>
      <c r="E153" s="149" t="s">
        <v>57</v>
      </c>
      <c r="F153" s="148">
        <v>4636426</v>
      </c>
    </row>
    <row r="154" spans="1:6" ht="24.75" customHeight="1">
      <c r="A154" s="146">
        <v>19</v>
      </c>
      <c r="B154" s="147" t="s">
        <v>78</v>
      </c>
      <c r="C154" s="148">
        <v>7235</v>
      </c>
      <c r="D154" s="148">
        <v>71</v>
      </c>
      <c r="E154" s="149" t="s">
        <v>63</v>
      </c>
      <c r="F154" s="148">
        <v>4207200</v>
      </c>
    </row>
    <row r="155" spans="1:6" ht="24.75" customHeight="1">
      <c r="A155" s="146">
        <v>20</v>
      </c>
      <c r="B155" s="147" t="s">
        <v>80</v>
      </c>
      <c r="C155" s="148">
        <v>35837</v>
      </c>
      <c r="D155" s="148">
        <v>22379</v>
      </c>
      <c r="E155" s="149" t="s">
        <v>63</v>
      </c>
      <c r="F155" s="148">
        <v>3511454</v>
      </c>
    </row>
    <row r="156" spans="1:6" ht="24.75" customHeight="1">
      <c r="A156" s="146">
        <v>21</v>
      </c>
      <c r="B156" s="147" t="s">
        <v>93</v>
      </c>
      <c r="C156" s="148">
        <v>193971</v>
      </c>
      <c r="D156" s="148">
        <v>239474</v>
      </c>
      <c r="E156" s="149" t="s">
        <v>60</v>
      </c>
      <c r="F156" s="148">
        <v>3339828</v>
      </c>
    </row>
    <row r="157" spans="1:6" ht="24.75" customHeight="1">
      <c r="A157" s="146">
        <v>22</v>
      </c>
      <c r="B157" s="147" t="s">
        <v>81</v>
      </c>
      <c r="C157" s="148">
        <v>1814</v>
      </c>
      <c r="D157" s="148">
        <v>2868</v>
      </c>
      <c r="E157" s="149" t="s">
        <v>57</v>
      </c>
      <c r="F157" s="148">
        <v>2974625</v>
      </c>
    </row>
    <row r="158" spans="1:6" ht="24.75" customHeight="1">
      <c r="A158" s="146">
        <v>23</v>
      </c>
      <c r="B158" s="147" t="s">
        <v>74</v>
      </c>
      <c r="C158" s="148">
        <v>8732</v>
      </c>
      <c r="D158" s="148">
        <v>93</v>
      </c>
      <c r="E158" s="149" t="s">
        <v>57</v>
      </c>
      <c r="F158" s="148">
        <v>2670961</v>
      </c>
    </row>
    <row r="159" spans="1:6" ht="24.75" customHeight="1">
      <c r="A159" s="146">
        <v>24</v>
      </c>
      <c r="B159" s="147" t="s">
        <v>96</v>
      </c>
      <c r="C159" s="148">
        <v>18582</v>
      </c>
      <c r="D159" s="148">
        <v>11295</v>
      </c>
      <c r="E159" s="149" t="s">
        <v>57</v>
      </c>
      <c r="F159" s="148">
        <v>2646533</v>
      </c>
    </row>
    <row r="160" spans="1:6" ht="24.75" customHeight="1">
      <c r="A160" s="146">
        <v>25</v>
      </c>
      <c r="B160" s="147" t="s">
        <v>91</v>
      </c>
      <c r="C160" s="148">
        <v>309827</v>
      </c>
      <c r="D160" s="148">
        <v>316155</v>
      </c>
      <c r="E160" s="149" t="s">
        <v>60</v>
      </c>
      <c r="F160" s="148">
        <v>2620116</v>
      </c>
    </row>
    <row r="161" spans="1:6" ht="24.75" customHeight="1">
      <c r="A161" s="146">
        <v>26</v>
      </c>
      <c r="B161" s="147" t="s">
        <v>82</v>
      </c>
      <c r="C161" s="148">
        <v>204600</v>
      </c>
      <c r="D161" s="148">
        <v>192700</v>
      </c>
      <c r="E161" s="149" t="s">
        <v>60</v>
      </c>
      <c r="F161" s="148">
        <v>2202643</v>
      </c>
    </row>
    <row r="162" spans="1:6" ht="24.75" customHeight="1">
      <c r="A162" s="146">
        <v>27</v>
      </c>
      <c r="B162" s="150" t="s">
        <v>167</v>
      </c>
      <c r="C162" s="148">
        <v>8170</v>
      </c>
      <c r="D162" s="148">
        <v>1</v>
      </c>
      <c r="E162" s="149" t="s">
        <v>63</v>
      </c>
      <c r="F162" s="148">
        <v>2075500</v>
      </c>
    </row>
    <row r="163" spans="1:6" ht="24.75" customHeight="1">
      <c r="A163" s="146">
        <v>28</v>
      </c>
      <c r="B163" s="147" t="s">
        <v>94</v>
      </c>
      <c r="C163" s="148">
        <v>32544</v>
      </c>
      <c r="D163" s="148">
        <v>2649</v>
      </c>
      <c r="E163" s="149" t="s">
        <v>57</v>
      </c>
      <c r="F163" s="148">
        <v>1865076</v>
      </c>
    </row>
    <row r="164" spans="1:6" ht="24.75" customHeight="1">
      <c r="A164" s="146">
        <v>29</v>
      </c>
      <c r="B164" s="147" t="s">
        <v>169</v>
      </c>
      <c r="C164" s="148">
        <v>8990</v>
      </c>
      <c r="D164" s="148">
        <v>107</v>
      </c>
      <c r="E164" s="149" t="s">
        <v>57</v>
      </c>
      <c r="F164" s="148">
        <v>1825537</v>
      </c>
    </row>
    <row r="165" spans="1:6" ht="24.75" customHeight="1">
      <c r="A165" s="146">
        <v>30</v>
      </c>
      <c r="B165" s="147" t="s">
        <v>89</v>
      </c>
      <c r="C165" s="148">
        <v>95900</v>
      </c>
      <c r="D165" s="148">
        <v>115270</v>
      </c>
      <c r="E165" s="149" t="s">
        <v>57</v>
      </c>
      <c r="F165" s="148">
        <v>1825000</v>
      </c>
    </row>
    <row r="166" spans="1:6" ht="24.75" customHeight="1">
      <c r="A166" s="146">
        <v>31</v>
      </c>
      <c r="B166" s="147" t="s">
        <v>214</v>
      </c>
      <c r="C166" s="148">
        <v>12000</v>
      </c>
      <c r="D166" s="148">
        <v>1</v>
      </c>
      <c r="E166" s="149" t="s">
        <v>63</v>
      </c>
      <c r="F166" s="148">
        <v>1781775</v>
      </c>
    </row>
    <row r="167" spans="1:6" ht="24.75" customHeight="1">
      <c r="A167" s="146">
        <v>32</v>
      </c>
      <c r="B167" s="147" t="s">
        <v>174</v>
      </c>
      <c r="C167" s="148">
        <v>78800</v>
      </c>
      <c r="D167" s="148">
        <v>47361</v>
      </c>
      <c r="E167" s="149" t="s">
        <v>57</v>
      </c>
      <c r="F167" s="148">
        <v>1619607</v>
      </c>
    </row>
    <row r="168" spans="1:6" ht="24.75" customHeight="1">
      <c r="A168" s="146">
        <v>33</v>
      </c>
      <c r="B168" s="147" t="s">
        <v>97</v>
      </c>
      <c r="C168" s="148">
        <v>5750</v>
      </c>
      <c r="D168" s="148">
        <v>50</v>
      </c>
      <c r="E168" s="149" t="s">
        <v>57</v>
      </c>
      <c r="F168" s="148">
        <v>1530000</v>
      </c>
    </row>
    <row r="169" spans="1:6" ht="24.75" customHeight="1">
      <c r="A169" s="146">
        <v>34</v>
      </c>
      <c r="B169" s="147" t="s">
        <v>105</v>
      </c>
      <c r="C169" s="148">
        <v>10463</v>
      </c>
      <c r="D169" s="148">
        <v>31604</v>
      </c>
      <c r="E169" s="149" t="s">
        <v>57</v>
      </c>
      <c r="F169" s="148">
        <v>1460187</v>
      </c>
    </row>
    <row r="170" spans="1:6" ht="24.75" customHeight="1">
      <c r="A170" s="146">
        <v>35</v>
      </c>
      <c r="B170" s="147" t="s">
        <v>100</v>
      </c>
      <c r="C170" s="148">
        <v>14217</v>
      </c>
      <c r="D170" s="148">
        <v>15572</v>
      </c>
      <c r="E170" s="149" t="s">
        <v>60</v>
      </c>
      <c r="F170" s="148">
        <v>1174627</v>
      </c>
    </row>
    <row r="171" spans="1:6" ht="24.75" customHeight="1">
      <c r="A171" s="146">
        <v>36</v>
      </c>
      <c r="B171" s="147" t="s">
        <v>83</v>
      </c>
      <c r="C171" s="148">
        <v>7415</v>
      </c>
      <c r="D171" s="148">
        <v>22337</v>
      </c>
      <c r="E171" s="149" t="s">
        <v>57</v>
      </c>
      <c r="F171" s="148">
        <v>1159021</v>
      </c>
    </row>
    <row r="172" spans="1:6" ht="24.75" customHeight="1">
      <c r="A172" s="146">
        <v>37</v>
      </c>
      <c r="B172" s="147" t="s">
        <v>215</v>
      </c>
      <c r="C172" s="148">
        <v>18631</v>
      </c>
      <c r="D172" s="148">
        <v>18631</v>
      </c>
      <c r="E172" s="149" t="s">
        <v>57</v>
      </c>
      <c r="F172" s="148">
        <v>1065378</v>
      </c>
    </row>
    <row r="173" spans="1:6" ht="24.75" customHeight="1">
      <c r="A173" s="146">
        <v>38</v>
      </c>
      <c r="B173" s="147" t="s">
        <v>85</v>
      </c>
      <c r="C173" s="148">
        <v>16141</v>
      </c>
      <c r="D173" s="148">
        <v>1258000</v>
      </c>
      <c r="E173" s="149" t="s">
        <v>57</v>
      </c>
      <c r="F173" s="148">
        <v>987000</v>
      </c>
    </row>
    <row r="174" spans="1:6" ht="24.75" customHeight="1">
      <c r="A174" s="146">
        <v>39</v>
      </c>
      <c r="B174" s="151" t="s">
        <v>216</v>
      </c>
      <c r="C174" s="148">
        <v>12278</v>
      </c>
      <c r="D174" s="148">
        <v>1</v>
      </c>
      <c r="E174" s="149" t="s">
        <v>68</v>
      </c>
      <c r="F174" s="148">
        <v>800000</v>
      </c>
    </row>
    <row r="175" spans="1:6" ht="24.75" customHeight="1">
      <c r="A175" s="146">
        <v>40</v>
      </c>
      <c r="B175" s="147" t="s">
        <v>217</v>
      </c>
      <c r="C175" s="148">
        <v>11088</v>
      </c>
      <c r="D175" s="148">
        <v>89</v>
      </c>
      <c r="E175" s="149" t="s">
        <v>57</v>
      </c>
      <c r="F175" s="148">
        <v>787839</v>
      </c>
    </row>
    <row r="176" spans="1:6" ht="24.75" customHeight="1">
      <c r="A176" s="146">
        <v>41</v>
      </c>
      <c r="B176" s="147" t="s">
        <v>218</v>
      </c>
      <c r="C176" s="148">
        <v>5847</v>
      </c>
      <c r="D176" s="148">
        <v>5516</v>
      </c>
      <c r="E176" s="149" t="s">
        <v>57</v>
      </c>
      <c r="F176" s="148">
        <v>656524</v>
      </c>
    </row>
    <row r="177" spans="1:6" ht="24.75" customHeight="1">
      <c r="A177" s="146">
        <v>42</v>
      </c>
      <c r="B177" s="147" t="s">
        <v>92</v>
      </c>
      <c r="C177" s="148">
        <v>8858</v>
      </c>
      <c r="D177" s="148">
        <v>1159</v>
      </c>
      <c r="E177" s="149" t="s">
        <v>57</v>
      </c>
      <c r="F177" s="148">
        <v>627862</v>
      </c>
    </row>
    <row r="178" spans="1:6" ht="24.75" customHeight="1">
      <c r="A178" s="146">
        <v>43</v>
      </c>
      <c r="B178" s="147" t="s">
        <v>102</v>
      </c>
      <c r="C178" s="148">
        <v>30060</v>
      </c>
      <c r="D178" s="148">
        <v>30060</v>
      </c>
      <c r="E178" s="149" t="s">
        <v>60</v>
      </c>
      <c r="F178" s="148">
        <v>616230</v>
      </c>
    </row>
    <row r="179" spans="1:6" ht="24.75" customHeight="1">
      <c r="A179" s="146">
        <v>44</v>
      </c>
      <c r="B179" s="147" t="s">
        <v>219</v>
      </c>
      <c r="C179" s="148">
        <v>4</v>
      </c>
      <c r="D179" s="148">
        <v>124</v>
      </c>
      <c r="E179" s="149" t="s">
        <v>57</v>
      </c>
      <c r="F179" s="148">
        <v>592125</v>
      </c>
    </row>
    <row r="180" spans="1:6" ht="24.75" customHeight="1">
      <c r="A180" s="146">
        <v>45</v>
      </c>
      <c r="B180" s="147" t="s">
        <v>220</v>
      </c>
      <c r="C180" s="148">
        <v>5000</v>
      </c>
      <c r="D180" s="148">
        <v>1</v>
      </c>
      <c r="E180" s="149" t="s">
        <v>63</v>
      </c>
      <c r="F180" s="148">
        <v>587985</v>
      </c>
    </row>
    <row r="181" spans="1:6" ht="24.75" customHeight="1">
      <c r="A181" s="146">
        <v>46</v>
      </c>
      <c r="B181" s="147" t="s">
        <v>101</v>
      </c>
      <c r="C181" s="148">
        <v>3990</v>
      </c>
      <c r="D181" s="148">
        <v>4820</v>
      </c>
      <c r="E181" s="149" t="s">
        <v>57</v>
      </c>
      <c r="F181" s="148">
        <v>578296</v>
      </c>
    </row>
    <row r="182" spans="1:6" ht="24.75" customHeight="1">
      <c r="A182" s="146">
        <v>47</v>
      </c>
      <c r="B182" s="147" t="s">
        <v>177</v>
      </c>
      <c r="C182" s="148">
        <v>64000</v>
      </c>
      <c r="D182" s="148">
        <v>32640</v>
      </c>
      <c r="E182" s="149" t="s">
        <v>57</v>
      </c>
      <c r="F182" s="148">
        <v>572800</v>
      </c>
    </row>
    <row r="183" spans="1:6" ht="24.75" customHeight="1">
      <c r="A183" s="146">
        <v>48</v>
      </c>
      <c r="B183" s="147" t="s">
        <v>110</v>
      </c>
      <c r="C183" s="148">
        <v>90000</v>
      </c>
      <c r="D183" s="148">
        <v>90000</v>
      </c>
      <c r="E183" s="149" t="s">
        <v>57</v>
      </c>
      <c r="F183" s="148">
        <v>540000</v>
      </c>
    </row>
    <row r="184" spans="1:6" ht="24.75" customHeight="1">
      <c r="A184" s="146">
        <v>49</v>
      </c>
      <c r="B184" s="147" t="s">
        <v>221</v>
      </c>
      <c r="C184" s="148">
        <v>12</v>
      </c>
      <c r="D184" s="148">
        <v>1</v>
      </c>
      <c r="E184" s="149" t="s">
        <v>57</v>
      </c>
      <c r="F184" s="148">
        <v>530000</v>
      </c>
    </row>
    <row r="185" spans="1:6" ht="24.75" customHeight="1">
      <c r="A185" s="146">
        <v>50</v>
      </c>
      <c r="B185" s="147" t="s">
        <v>222</v>
      </c>
      <c r="C185" s="148">
        <v>180</v>
      </c>
      <c r="D185" s="148">
        <v>23121</v>
      </c>
      <c r="E185" s="149" t="s">
        <v>57</v>
      </c>
      <c r="F185" s="148">
        <v>518049</v>
      </c>
    </row>
    <row r="186" spans="1:6" ht="24.75" customHeight="1">
      <c r="A186" s="717" t="s">
        <v>111</v>
      </c>
      <c r="B186" s="717"/>
      <c r="C186" s="152">
        <f>SUM(C136:C185)</f>
        <v>61282435</v>
      </c>
      <c r="D186" s="152">
        <f>SUM(D136:D185)</f>
        <v>98854847</v>
      </c>
      <c r="E186" s="153"/>
      <c r="F186" s="152">
        <f>SUM(F136:F185)</f>
        <v>1185348909</v>
      </c>
    </row>
    <row r="187" spans="1:6" ht="24.75" customHeight="1">
      <c r="A187" s="717" t="s">
        <v>112</v>
      </c>
      <c r="B187" s="717"/>
      <c r="C187" s="154">
        <f>C188-C186</f>
        <v>58666.460000000894</v>
      </c>
      <c r="D187" s="154">
        <v>38769</v>
      </c>
      <c r="E187" s="155"/>
      <c r="F187" s="154">
        <f>F188-F186</f>
        <v>5740794.670000076</v>
      </c>
    </row>
    <row r="188" spans="1:6" ht="24.75" customHeight="1">
      <c r="A188" s="717" t="s">
        <v>17</v>
      </c>
      <c r="B188" s="717"/>
      <c r="C188" s="154">
        <v>61341101.46</v>
      </c>
      <c r="D188" s="154">
        <f>SUM(D186:D187)</f>
        <v>98893616</v>
      </c>
      <c r="E188" s="155"/>
      <c r="F188" s="154">
        <v>1191089703.67</v>
      </c>
    </row>
    <row r="189" spans="1:6" ht="24.75" customHeight="1">
      <c r="A189" s="156"/>
      <c r="B189" s="157"/>
      <c r="C189" s="158"/>
      <c r="D189" s="158"/>
      <c r="E189" s="159"/>
      <c r="F189" s="158"/>
    </row>
    <row r="190" spans="1:6" ht="24.75" customHeight="1">
      <c r="A190"/>
      <c r="B190"/>
      <c r="C190"/>
      <c r="D190"/>
      <c r="E190"/>
      <c r="F190"/>
    </row>
    <row r="196" spans="1:6" ht="24.75" customHeight="1">
      <c r="A196" s="27" t="s">
        <v>47</v>
      </c>
      <c r="B196" s="27"/>
      <c r="C196" s="27"/>
      <c r="D196" s="27"/>
      <c r="E196" s="27"/>
      <c r="F196" s="27"/>
    </row>
    <row r="197" spans="1:6" ht="24.75" customHeight="1">
      <c r="A197" s="29" t="s">
        <v>48</v>
      </c>
      <c r="B197" s="29"/>
      <c r="C197" s="29"/>
      <c r="D197" s="29"/>
      <c r="E197" s="29"/>
      <c r="F197" s="29"/>
    </row>
    <row r="198" spans="1:6" ht="24.75" customHeight="1">
      <c r="A198" s="29" t="s">
        <v>256</v>
      </c>
      <c r="B198" s="29"/>
      <c r="C198" s="29"/>
      <c r="D198" s="29"/>
      <c r="E198" s="29"/>
      <c r="F198" s="29"/>
    </row>
    <row r="199" spans="1:6" ht="24.75" customHeight="1">
      <c r="A199" s="137"/>
      <c r="B199" s="163"/>
      <c r="C199" s="164"/>
      <c r="D199" s="164"/>
      <c r="E199" s="164"/>
      <c r="F199" s="164"/>
    </row>
    <row r="200" spans="1:6" ht="24.75" customHeight="1">
      <c r="A200" s="165" t="s">
        <v>50</v>
      </c>
      <c r="B200" s="166" t="s">
        <v>51</v>
      </c>
      <c r="C200" s="167" t="s">
        <v>52</v>
      </c>
      <c r="D200" s="167" t="s">
        <v>53</v>
      </c>
      <c r="E200" s="167" t="s">
        <v>54</v>
      </c>
      <c r="F200" s="167" t="s">
        <v>55</v>
      </c>
    </row>
    <row r="201" spans="1:6" ht="24.75" customHeight="1">
      <c r="A201" s="168">
        <v>1</v>
      </c>
      <c r="B201" s="169" t="s">
        <v>165</v>
      </c>
      <c r="C201" s="170">
        <v>994650</v>
      </c>
      <c r="D201" s="170">
        <v>484</v>
      </c>
      <c r="E201" s="170" t="s">
        <v>63</v>
      </c>
      <c r="F201" s="170">
        <v>413651754</v>
      </c>
    </row>
    <row r="202" spans="1:6" ht="24.75" customHeight="1">
      <c r="A202" s="168">
        <v>2</v>
      </c>
      <c r="B202" s="169" t="s">
        <v>56</v>
      </c>
      <c r="C202" s="170">
        <v>3543245</v>
      </c>
      <c r="D202" s="170">
        <v>35147836</v>
      </c>
      <c r="E202" s="170" t="s">
        <v>57</v>
      </c>
      <c r="F202" s="170">
        <v>212059202</v>
      </c>
    </row>
    <row r="203" spans="1:6" ht="24.75" customHeight="1">
      <c r="A203" s="168">
        <v>3</v>
      </c>
      <c r="B203" s="169" t="s">
        <v>58</v>
      </c>
      <c r="C203" s="170">
        <v>25344442</v>
      </c>
      <c r="D203" s="170">
        <v>37246410</v>
      </c>
      <c r="E203" s="170" t="s">
        <v>57</v>
      </c>
      <c r="F203" s="170">
        <v>186457168</v>
      </c>
    </row>
    <row r="204" spans="1:6" ht="24.75" customHeight="1">
      <c r="A204" s="168">
        <v>4</v>
      </c>
      <c r="B204" s="169" t="s">
        <v>59</v>
      </c>
      <c r="C204" s="170">
        <v>10673311</v>
      </c>
      <c r="D204" s="170">
        <v>12795313</v>
      </c>
      <c r="E204" s="170" t="s">
        <v>60</v>
      </c>
      <c r="F204" s="170">
        <v>140865395</v>
      </c>
    </row>
    <row r="205" spans="1:6" ht="24.75" customHeight="1">
      <c r="A205" s="168">
        <v>5</v>
      </c>
      <c r="B205" s="169" t="s">
        <v>61</v>
      </c>
      <c r="C205" s="170">
        <v>5412646</v>
      </c>
      <c r="D205" s="170">
        <v>7401678</v>
      </c>
      <c r="E205" s="170" t="s">
        <v>60</v>
      </c>
      <c r="F205" s="170">
        <v>97054202</v>
      </c>
    </row>
    <row r="206" spans="1:6" ht="24.75" customHeight="1">
      <c r="A206" s="168">
        <v>6</v>
      </c>
      <c r="B206" s="169" t="s">
        <v>65</v>
      </c>
      <c r="C206" s="170">
        <v>1810020</v>
      </c>
      <c r="D206" s="170">
        <v>734052</v>
      </c>
      <c r="E206" s="170" t="s">
        <v>57</v>
      </c>
      <c r="F206" s="170">
        <v>19638376</v>
      </c>
    </row>
    <row r="207" spans="1:6" ht="24.75" customHeight="1">
      <c r="A207" s="168">
        <v>7</v>
      </c>
      <c r="B207" s="169" t="s">
        <v>67</v>
      </c>
      <c r="C207" s="170">
        <v>163843</v>
      </c>
      <c r="D207" s="170">
        <v>818</v>
      </c>
      <c r="E207" s="170" t="s">
        <v>68</v>
      </c>
      <c r="F207" s="170">
        <v>13047636</v>
      </c>
    </row>
    <row r="208" spans="1:6" ht="24.75" customHeight="1">
      <c r="A208" s="168">
        <v>8</v>
      </c>
      <c r="B208" s="169" t="s">
        <v>167</v>
      </c>
      <c r="C208" s="170">
        <v>105450</v>
      </c>
      <c r="D208" s="170">
        <v>5</v>
      </c>
      <c r="E208" s="170" t="s">
        <v>68</v>
      </c>
      <c r="F208" s="170">
        <v>12706043</v>
      </c>
    </row>
    <row r="209" spans="1:6" ht="24.75" customHeight="1">
      <c r="A209" s="168">
        <v>9</v>
      </c>
      <c r="B209" s="169" t="s">
        <v>70</v>
      </c>
      <c r="C209" s="170">
        <v>833000</v>
      </c>
      <c r="D209" s="170">
        <v>541940</v>
      </c>
      <c r="E209" s="170" t="s">
        <v>57</v>
      </c>
      <c r="F209" s="170">
        <v>11253587</v>
      </c>
    </row>
    <row r="210" spans="1:6" ht="24.75" customHeight="1">
      <c r="A210" s="168">
        <v>10</v>
      </c>
      <c r="B210" s="169" t="s">
        <v>64</v>
      </c>
      <c r="C210" s="170">
        <v>84538</v>
      </c>
      <c r="D210" s="170">
        <v>4775</v>
      </c>
      <c r="E210" s="170" t="s">
        <v>57</v>
      </c>
      <c r="F210" s="170">
        <v>10687665</v>
      </c>
    </row>
    <row r="211" spans="1:6" ht="24.75" customHeight="1">
      <c r="A211" s="168">
        <v>11</v>
      </c>
      <c r="B211" s="169" t="s">
        <v>75</v>
      </c>
      <c r="C211" s="170">
        <v>516590</v>
      </c>
      <c r="D211" s="170">
        <v>516590</v>
      </c>
      <c r="E211" s="170" t="s">
        <v>60</v>
      </c>
      <c r="F211" s="170">
        <v>10187538</v>
      </c>
    </row>
    <row r="212" spans="1:6" ht="24.75" customHeight="1">
      <c r="A212" s="168">
        <v>12</v>
      </c>
      <c r="B212" s="169" t="s">
        <v>257</v>
      </c>
      <c r="C212" s="170">
        <v>3800</v>
      </c>
      <c r="D212" s="170">
        <v>9</v>
      </c>
      <c r="E212" s="170" t="s">
        <v>57</v>
      </c>
      <c r="F212" s="170">
        <v>9682497</v>
      </c>
    </row>
    <row r="213" spans="1:6" ht="24.75" customHeight="1">
      <c r="A213" s="168">
        <v>13</v>
      </c>
      <c r="B213" s="169" t="s">
        <v>73</v>
      </c>
      <c r="C213" s="170">
        <v>34868</v>
      </c>
      <c r="D213" s="170">
        <v>3262</v>
      </c>
      <c r="E213" s="170" t="s">
        <v>68</v>
      </c>
      <c r="F213" s="170">
        <v>8441409</v>
      </c>
    </row>
    <row r="214" spans="1:6" ht="24.75" customHeight="1">
      <c r="A214" s="168">
        <v>14</v>
      </c>
      <c r="B214" s="169" t="s">
        <v>66</v>
      </c>
      <c r="C214" s="170">
        <v>112903</v>
      </c>
      <c r="D214" s="170">
        <v>120348</v>
      </c>
      <c r="E214" s="170" t="s">
        <v>60</v>
      </c>
      <c r="F214" s="170">
        <v>8022676</v>
      </c>
    </row>
    <row r="215" spans="1:6" ht="24.75" customHeight="1">
      <c r="A215" s="168">
        <v>15</v>
      </c>
      <c r="B215" s="169" t="s">
        <v>72</v>
      </c>
      <c r="C215" s="170">
        <v>73373</v>
      </c>
      <c r="D215" s="170">
        <v>62068</v>
      </c>
      <c r="E215" s="170" t="s">
        <v>57</v>
      </c>
      <c r="F215" s="170">
        <v>7529961</v>
      </c>
    </row>
    <row r="216" spans="1:6" ht="24.75" customHeight="1">
      <c r="A216" s="168">
        <v>16</v>
      </c>
      <c r="B216" s="169" t="s">
        <v>71</v>
      </c>
      <c r="C216" s="170">
        <v>76938</v>
      </c>
      <c r="D216" s="170">
        <v>43413</v>
      </c>
      <c r="E216" s="170" t="s">
        <v>57</v>
      </c>
      <c r="F216" s="170">
        <v>6909422</v>
      </c>
    </row>
    <row r="217" spans="1:6" ht="24.75" customHeight="1">
      <c r="A217" s="168">
        <v>17</v>
      </c>
      <c r="B217" s="169" t="s">
        <v>74</v>
      </c>
      <c r="C217" s="170">
        <v>20248</v>
      </c>
      <c r="D217" s="170">
        <v>209</v>
      </c>
      <c r="E217" s="170" t="s">
        <v>57</v>
      </c>
      <c r="F217" s="170">
        <v>6164194</v>
      </c>
    </row>
    <row r="218" spans="1:6" ht="24.75" customHeight="1">
      <c r="A218" s="168">
        <v>18</v>
      </c>
      <c r="B218" s="169" t="s">
        <v>76</v>
      </c>
      <c r="C218" s="170">
        <v>38358</v>
      </c>
      <c r="D218" s="170">
        <v>7164</v>
      </c>
      <c r="E218" s="170" t="s">
        <v>57</v>
      </c>
      <c r="F218" s="170">
        <v>5785115</v>
      </c>
    </row>
    <row r="219" spans="1:6" ht="24.75" customHeight="1">
      <c r="A219" s="168">
        <v>19</v>
      </c>
      <c r="B219" s="169" t="s">
        <v>69</v>
      </c>
      <c r="C219" s="170">
        <v>36052</v>
      </c>
      <c r="D219" s="170">
        <v>1710</v>
      </c>
      <c r="E219" s="170" t="s">
        <v>57</v>
      </c>
      <c r="F219" s="170">
        <v>4810656</v>
      </c>
    </row>
    <row r="220" spans="1:6" ht="24.75" customHeight="1">
      <c r="A220" s="168">
        <v>20</v>
      </c>
      <c r="B220" s="169" t="s">
        <v>258</v>
      </c>
      <c r="C220" s="170">
        <v>380</v>
      </c>
      <c r="D220" s="170">
        <v>1</v>
      </c>
      <c r="E220" s="170" t="s">
        <v>57</v>
      </c>
      <c r="F220" s="170">
        <v>4303332</v>
      </c>
    </row>
    <row r="221" spans="1:6" ht="24.75" customHeight="1">
      <c r="A221" s="168">
        <v>21</v>
      </c>
      <c r="B221" s="169" t="s">
        <v>78</v>
      </c>
      <c r="C221" s="170">
        <v>7140</v>
      </c>
      <c r="D221" s="170">
        <v>70</v>
      </c>
      <c r="E221" s="170" t="s">
        <v>63</v>
      </c>
      <c r="F221" s="170">
        <v>4193000</v>
      </c>
    </row>
    <row r="222" spans="1:6" ht="24.75" customHeight="1">
      <c r="A222" s="168">
        <v>22</v>
      </c>
      <c r="B222" s="169" t="s">
        <v>20</v>
      </c>
      <c r="C222" s="170">
        <v>4</v>
      </c>
      <c r="D222" s="170">
        <v>2354923</v>
      </c>
      <c r="E222" s="170" t="s">
        <v>15</v>
      </c>
      <c r="F222" s="170">
        <v>3469047</v>
      </c>
    </row>
    <row r="223" spans="1:6" ht="24.75" customHeight="1">
      <c r="A223" s="168">
        <v>23</v>
      </c>
      <c r="B223" s="169" t="s">
        <v>84</v>
      </c>
      <c r="C223" s="170">
        <v>210549</v>
      </c>
      <c r="D223" s="170">
        <v>172111</v>
      </c>
      <c r="E223" s="170" t="s">
        <v>57</v>
      </c>
      <c r="F223" s="170">
        <v>2985280</v>
      </c>
    </row>
    <row r="224" spans="1:6" ht="24.75" customHeight="1">
      <c r="A224" s="168">
        <v>24</v>
      </c>
      <c r="B224" s="169" t="s">
        <v>93</v>
      </c>
      <c r="C224" s="170">
        <v>194356</v>
      </c>
      <c r="D224" s="170">
        <v>239948</v>
      </c>
      <c r="E224" s="170" t="s">
        <v>60</v>
      </c>
      <c r="F224" s="170">
        <v>2784702</v>
      </c>
    </row>
    <row r="225" spans="1:6" ht="24.75" customHeight="1">
      <c r="A225" s="168">
        <v>25</v>
      </c>
      <c r="B225" s="169" t="s">
        <v>169</v>
      </c>
      <c r="C225" s="170">
        <v>14220</v>
      </c>
      <c r="D225" s="170">
        <v>133</v>
      </c>
      <c r="E225" s="170" t="s">
        <v>57</v>
      </c>
      <c r="F225" s="170">
        <v>2676181</v>
      </c>
    </row>
    <row r="226" spans="1:6" ht="24.75" customHeight="1">
      <c r="A226" s="168">
        <v>26</v>
      </c>
      <c r="B226" s="169" t="s">
        <v>82</v>
      </c>
      <c r="C226" s="170">
        <v>234810</v>
      </c>
      <c r="D226" s="170">
        <v>234812</v>
      </c>
      <c r="E226" s="170" t="s">
        <v>60</v>
      </c>
      <c r="F226" s="170">
        <v>2382101</v>
      </c>
    </row>
    <row r="227" spans="1:6" ht="24.75" customHeight="1">
      <c r="A227" s="168">
        <v>27</v>
      </c>
      <c r="B227" s="169" t="s">
        <v>80</v>
      </c>
      <c r="C227" s="170">
        <v>22788</v>
      </c>
      <c r="D227" s="170">
        <v>22788</v>
      </c>
      <c r="E227" s="170" t="s">
        <v>68</v>
      </c>
      <c r="F227" s="170">
        <v>2183044</v>
      </c>
    </row>
    <row r="228" spans="1:6" ht="24.75" customHeight="1">
      <c r="A228" s="168">
        <v>28</v>
      </c>
      <c r="B228" s="169" t="s">
        <v>91</v>
      </c>
      <c r="C228" s="170">
        <v>247385</v>
      </c>
      <c r="D228" s="170">
        <v>253084</v>
      </c>
      <c r="E228" s="170" t="s">
        <v>60</v>
      </c>
      <c r="F228" s="170">
        <v>2173430</v>
      </c>
    </row>
    <row r="229" spans="1:6" ht="24.75" customHeight="1">
      <c r="A229" s="168">
        <v>29</v>
      </c>
      <c r="B229" s="169" t="s">
        <v>81</v>
      </c>
      <c r="C229" s="170">
        <v>616</v>
      </c>
      <c r="D229" s="170">
        <v>2392</v>
      </c>
      <c r="E229" s="170" t="s">
        <v>57</v>
      </c>
      <c r="F229" s="170">
        <v>2026314</v>
      </c>
    </row>
    <row r="230" spans="1:6" ht="24.75" customHeight="1">
      <c r="A230" s="168">
        <v>30</v>
      </c>
      <c r="B230" s="169" t="s">
        <v>172</v>
      </c>
      <c r="C230" s="170">
        <v>16377</v>
      </c>
      <c r="D230" s="170">
        <v>36471</v>
      </c>
      <c r="E230" s="170" t="s">
        <v>57</v>
      </c>
      <c r="F230" s="170">
        <v>1922571</v>
      </c>
    </row>
    <row r="231" spans="1:6" ht="24.75" customHeight="1">
      <c r="A231" s="168">
        <v>31</v>
      </c>
      <c r="B231" s="169" t="s">
        <v>94</v>
      </c>
      <c r="C231" s="170">
        <v>31822</v>
      </c>
      <c r="D231" s="170">
        <v>1707</v>
      </c>
      <c r="E231" s="170" t="s">
        <v>57</v>
      </c>
      <c r="F231" s="170">
        <v>1887301</v>
      </c>
    </row>
    <row r="232" spans="1:6" ht="24.75" customHeight="1">
      <c r="A232" s="168">
        <v>32</v>
      </c>
      <c r="B232" s="169" t="s">
        <v>215</v>
      </c>
      <c r="C232" s="170">
        <v>24272</v>
      </c>
      <c r="D232" s="170">
        <v>24272</v>
      </c>
      <c r="E232" s="170" t="s">
        <v>57</v>
      </c>
      <c r="F232" s="170">
        <v>1819739</v>
      </c>
    </row>
    <row r="233" spans="1:6" ht="24.75" customHeight="1">
      <c r="A233" s="168">
        <v>33</v>
      </c>
      <c r="B233" s="169" t="s">
        <v>89</v>
      </c>
      <c r="C233" s="170">
        <v>93230</v>
      </c>
      <c r="D233" s="170">
        <v>45455</v>
      </c>
      <c r="E233" s="170" t="s">
        <v>57</v>
      </c>
      <c r="F233" s="170">
        <v>1715500</v>
      </c>
    </row>
    <row r="234" spans="1:6" ht="24.75" customHeight="1">
      <c r="A234" s="168">
        <v>34</v>
      </c>
      <c r="B234" s="169" t="s">
        <v>173</v>
      </c>
      <c r="C234" s="170">
        <v>19988</v>
      </c>
      <c r="D234" s="170">
        <v>23700</v>
      </c>
      <c r="E234" s="170" t="s">
        <v>60</v>
      </c>
      <c r="F234" s="170">
        <v>1532100</v>
      </c>
    </row>
    <row r="235" spans="1:6" ht="24.75" customHeight="1">
      <c r="A235" s="168">
        <v>35</v>
      </c>
      <c r="B235" s="169" t="s">
        <v>259</v>
      </c>
      <c r="C235" s="170">
        <v>2150</v>
      </c>
      <c r="D235" s="170">
        <v>1</v>
      </c>
      <c r="E235" s="170" t="s">
        <v>63</v>
      </c>
      <c r="F235" s="170">
        <v>1389000</v>
      </c>
    </row>
    <row r="236" spans="1:6" ht="24.75" customHeight="1">
      <c r="A236" s="168">
        <v>36</v>
      </c>
      <c r="B236" s="169" t="s">
        <v>260</v>
      </c>
      <c r="C236" s="170">
        <v>76100</v>
      </c>
      <c r="D236" s="170">
        <v>2</v>
      </c>
      <c r="E236" s="170" t="s">
        <v>63</v>
      </c>
      <c r="F236" s="170">
        <v>1000000</v>
      </c>
    </row>
    <row r="237" spans="1:6" ht="24.75" customHeight="1">
      <c r="A237" s="168">
        <v>37</v>
      </c>
      <c r="B237" s="169" t="s">
        <v>171</v>
      </c>
      <c r="C237" s="170">
        <v>9999</v>
      </c>
      <c r="D237" s="170">
        <v>9999</v>
      </c>
      <c r="E237" s="170" t="s">
        <v>57</v>
      </c>
      <c r="F237" s="170">
        <v>964000</v>
      </c>
    </row>
    <row r="238" spans="1:6" ht="24.75" customHeight="1">
      <c r="A238" s="168">
        <v>38</v>
      </c>
      <c r="B238" s="169" t="s">
        <v>105</v>
      </c>
      <c r="C238" s="170">
        <v>16299</v>
      </c>
      <c r="D238" s="170">
        <v>2464</v>
      </c>
      <c r="E238" s="170" t="s">
        <v>57</v>
      </c>
      <c r="F238" s="170">
        <v>837149</v>
      </c>
    </row>
    <row r="239" spans="1:6" ht="24.75" customHeight="1">
      <c r="A239" s="168">
        <v>39</v>
      </c>
      <c r="B239" s="169" t="s">
        <v>85</v>
      </c>
      <c r="C239" s="170">
        <v>12803</v>
      </c>
      <c r="D239" s="170">
        <v>987600</v>
      </c>
      <c r="E239" s="170" t="s">
        <v>57</v>
      </c>
      <c r="F239" s="170">
        <v>762500</v>
      </c>
    </row>
    <row r="240" spans="1:6" ht="24.75" customHeight="1">
      <c r="A240" s="168">
        <v>40</v>
      </c>
      <c r="B240" s="169" t="s">
        <v>96</v>
      </c>
      <c r="C240" s="170">
        <v>5309</v>
      </c>
      <c r="D240" s="170">
        <v>24907</v>
      </c>
      <c r="E240" s="170" t="s">
        <v>57</v>
      </c>
      <c r="F240" s="170">
        <v>761211</v>
      </c>
    </row>
    <row r="241" spans="1:6" ht="24.75" customHeight="1">
      <c r="A241" s="168">
        <v>41</v>
      </c>
      <c r="B241" s="169" t="s">
        <v>99</v>
      </c>
      <c r="C241" s="170">
        <v>5227</v>
      </c>
      <c r="D241" s="170">
        <v>82</v>
      </c>
      <c r="E241" s="170" t="s">
        <v>57</v>
      </c>
      <c r="F241" s="170">
        <v>691437</v>
      </c>
    </row>
    <row r="242" spans="1:6" ht="24.75" customHeight="1">
      <c r="A242" s="168">
        <v>42</v>
      </c>
      <c r="B242" s="169" t="s">
        <v>102</v>
      </c>
      <c r="C242" s="170">
        <v>29930</v>
      </c>
      <c r="D242" s="170">
        <v>29930</v>
      </c>
      <c r="E242" s="170" t="s">
        <v>60</v>
      </c>
      <c r="F242" s="170">
        <v>613565</v>
      </c>
    </row>
    <row r="243" spans="1:6" ht="24.75" customHeight="1">
      <c r="A243" s="168">
        <v>43</v>
      </c>
      <c r="B243" s="169" t="s">
        <v>175</v>
      </c>
      <c r="C243" s="170">
        <v>12200</v>
      </c>
      <c r="D243" s="170">
        <v>1</v>
      </c>
      <c r="E243" s="170" t="s">
        <v>68</v>
      </c>
      <c r="F243" s="170">
        <v>610000</v>
      </c>
    </row>
    <row r="244" spans="1:6" ht="24.75" customHeight="1">
      <c r="A244" s="168">
        <v>44</v>
      </c>
      <c r="B244" s="169" t="s">
        <v>174</v>
      </c>
      <c r="C244" s="170">
        <v>46000</v>
      </c>
      <c r="D244" s="170">
        <v>46000</v>
      </c>
      <c r="E244" s="170" t="s">
        <v>57</v>
      </c>
      <c r="F244" s="170">
        <v>548800</v>
      </c>
    </row>
    <row r="245" spans="1:6" ht="24.75" customHeight="1">
      <c r="A245" s="168">
        <v>45</v>
      </c>
      <c r="B245" s="169" t="s">
        <v>261</v>
      </c>
      <c r="C245" s="170">
        <v>121250</v>
      </c>
      <c r="D245" s="170">
        <v>91610</v>
      </c>
      <c r="E245" s="170" t="s">
        <v>57</v>
      </c>
      <c r="F245" s="170">
        <v>482538</v>
      </c>
    </row>
    <row r="246" spans="1:6" ht="24.75" customHeight="1">
      <c r="A246" s="168">
        <v>46</v>
      </c>
      <c r="B246" s="169" t="s">
        <v>262</v>
      </c>
      <c r="C246" s="170">
        <v>2238</v>
      </c>
      <c r="D246" s="170">
        <v>2</v>
      </c>
      <c r="E246" s="170" t="s">
        <v>57</v>
      </c>
      <c r="F246" s="170">
        <v>446829</v>
      </c>
    </row>
    <row r="247" spans="1:6" ht="24.75" customHeight="1">
      <c r="A247" s="168">
        <v>47</v>
      </c>
      <c r="B247" s="169" t="s">
        <v>177</v>
      </c>
      <c r="C247" s="170">
        <v>32000</v>
      </c>
      <c r="D247" s="170">
        <v>32000</v>
      </c>
      <c r="E247" s="170" t="s">
        <v>57</v>
      </c>
      <c r="F247" s="170">
        <v>371300</v>
      </c>
    </row>
    <row r="248" spans="1:6" ht="24.75" customHeight="1">
      <c r="A248" s="168">
        <v>48</v>
      </c>
      <c r="B248" s="169" t="s">
        <v>110</v>
      </c>
      <c r="C248" s="170">
        <v>60000</v>
      </c>
      <c r="D248" s="170">
        <v>60000</v>
      </c>
      <c r="E248" s="170" t="s">
        <v>57</v>
      </c>
      <c r="F248" s="170">
        <v>360000</v>
      </c>
    </row>
    <row r="249" spans="1:6" ht="24.75" customHeight="1">
      <c r="A249" s="168">
        <v>49</v>
      </c>
      <c r="B249" s="169" t="s">
        <v>92</v>
      </c>
      <c r="C249" s="170">
        <v>5330</v>
      </c>
      <c r="D249" s="170">
        <v>32</v>
      </c>
      <c r="E249" s="170" t="s">
        <v>68</v>
      </c>
      <c r="F249" s="170">
        <v>359541</v>
      </c>
    </row>
    <row r="250" spans="1:6" ht="24.75" customHeight="1">
      <c r="A250" s="168">
        <v>50</v>
      </c>
      <c r="B250" s="150" t="s">
        <v>216</v>
      </c>
      <c r="C250" s="170">
        <v>7000</v>
      </c>
      <c r="D250" s="170">
        <v>2</v>
      </c>
      <c r="E250" s="170" t="s">
        <v>68</v>
      </c>
      <c r="F250" s="170">
        <v>329305</v>
      </c>
    </row>
    <row r="251" spans="1:6" ht="24.75" customHeight="1">
      <c r="A251" s="718" t="s">
        <v>111</v>
      </c>
      <c r="B251" s="718"/>
      <c r="C251" s="131">
        <f>SUM(C201:C250)</f>
        <v>51440047</v>
      </c>
      <c r="D251" s="131">
        <f>SUM(D201:D250)</f>
        <v>99324583</v>
      </c>
      <c r="E251" s="131"/>
      <c r="F251" s="131">
        <f>SUM(F201:F250)</f>
        <v>1233535313</v>
      </c>
    </row>
    <row r="252" spans="1:6" ht="24.75" customHeight="1">
      <c r="A252" s="718" t="s">
        <v>112</v>
      </c>
      <c r="B252" s="718"/>
      <c r="C252" s="171">
        <f>C253-C251</f>
        <v>65524.95000000298</v>
      </c>
      <c r="D252" s="171">
        <v>14648</v>
      </c>
      <c r="E252" s="171"/>
      <c r="F252" s="171">
        <f>F253-F251</f>
        <v>3419541.1199998856</v>
      </c>
    </row>
    <row r="253" spans="1:6" ht="24.75" customHeight="1">
      <c r="A253" s="718" t="s">
        <v>17</v>
      </c>
      <c r="B253" s="718"/>
      <c r="C253" s="171">
        <v>51505571.95</v>
      </c>
      <c r="D253" s="171">
        <f>SUM(D251:D252)</f>
        <v>99339231</v>
      </c>
      <c r="E253" s="171"/>
      <c r="F253" s="171">
        <v>1236954854.12</v>
      </c>
    </row>
    <row r="254" spans="1:6" ht="24.75" customHeight="1">
      <c r="A254" s="137"/>
      <c r="B254" s="163"/>
      <c r="C254" s="164"/>
      <c r="D254" s="164"/>
      <c r="E254" s="164"/>
      <c r="F254" s="164"/>
    </row>
    <row r="255" spans="1:6" ht="24.75" customHeight="1">
      <c r="A255" s="137"/>
      <c r="B255" s="163"/>
      <c r="C255" s="164"/>
      <c r="D255" s="164"/>
      <c r="E255" s="164"/>
      <c r="F255" s="164"/>
    </row>
    <row r="258" spans="1:6" ht="24.75" customHeight="1">
      <c r="A258" s="27" t="s">
        <v>47</v>
      </c>
      <c r="B258" s="27"/>
      <c r="C258" s="27"/>
      <c r="D258" s="27"/>
      <c r="E258" s="191"/>
      <c r="F258" s="27"/>
    </row>
    <row r="259" spans="1:6" ht="24.75" customHeight="1">
      <c r="A259" s="29" t="s">
        <v>48</v>
      </c>
      <c r="B259" s="29"/>
      <c r="C259" s="29"/>
      <c r="D259" s="29"/>
      <c r="E259" s="192"/>
      <c r="F259" s="29"/>
    </row>
    <row r="260" spans="1:6" ht="24.75" customHeight="1">
      <c r="A260" s="29" t="s">
        <v>290</v>
      </c>
      <c r="B260" s="29"/>
      <c r="C260" s="29"/>
      <c r="D260" s="29"/>
      <c r="E260" s="192"/>
      <c r="F260" s="29"/>
    </row>
    <row r="261" spans="1:6" ht="24.75" customHeight="1">
      <c r="A261" s="137"/>
      <c r="B261" s="163"/>
      <c r="C261" s="164"/>
      <c r="D261" s="164"/>
      <c r="E261" s="193"/>
      <c r="F261" s="164"/>
    </row>
    <row r="262" spans="1:6" ht="24.75" customHeight="1">
      <c r="A262" s="165" t="s">
        <v>50</v>
      </c>
      <c r="B262" s="166" t="s">
        <v>51</v>
      </c>
      <c r="C262" s="167" t="s">
        <v>52</v>
      </c>
      <c r="D262" s="167" t="s">
        <v>53</v>
      </c>
      <c r="E262" s="194" t="s">
        <v>54</v>
      </c>
      <c r="F262" s="167" t="s">
        <v>55</v>
      </c>
    </row>
    <row r="263" spans="1:6" ht="24.75" customHeight="1">
      <c r="A263" s="195">
        <v>1</v>
      </c>
      <c r="B263" s="34" t="s">
        <v>56</v>
      </c>
      <c r="C263" s="196">
        <v>4503523</v>
      </c>
      <c r="D263" s="196">
        <v>21345959</v>
      </c>
      <c r="E263" s="196" t="s">
        <v>57</v>
      </c>
      <c r="F263" s="196">
        <v>268537185</v>
      </c>
    </row>
    <row r="264" spans="1:6" ht="24.75" customHeight="1">
      <c r="A264" s="195">
        <v>2</v>
      </c>
      <c r="B264" s="34" t="s">
        <v>58</v>
      </c>
      <c r="C264" s="196">
        <v>24135236</v>
      </c>
      <c r="D264" s="196">
        <v>64785020</v>
      </c>
      <c r="E264" s="196" t="s">
        <v>57</v>
      </c>
      <c r="F264" s="196">
        <v>189565689</v>
      </c>
    </row>
    <row r="265" spans="1:6" ht="24.75" customHeight="1">
      <c r="A265" s="195">
        <v>3</v>
      </c>
      <c r="B265" s="34" t="s">
        <v>59</v>
      </c>
      <c r="C265" s="196">
        <v>10675132</v>
      </c>
      <c r="D265" s="196">
        <v>12704931</v>
      </c>
      <c r="E265" s="196" t="s">
        <v>60</v>
      </c>
      <c r="F265" s="196">
        <v>121913184</v>
      </c>
    </row>
    <row r="266" spans="1:6" ht="24.75" customHeight="1">
      <c r="A266" s="195">
        <v>4</v>
      </c>
      <c r="B266" s="34" t="s">
        <v>61</v>
      </c>
      <c r="C266" s="196">
        <v>6261371</v>
      </c>
      <c r="D266" s="196">
        <v>8586229</v>
      </c>
      <c r="E266" s="196" t="s">
        <v>60</v>
      </c>
      <c r="F266" s="196">
        <v>98056184</v>
      </c>
    </row>
    <row r="267" spans="1:6" ht="24.75" customHeight="1">
      <c r="A267" s="195">
        <v>5</v>
      </c>
      <c r="B267" s="34" t="s">
        <v>64</v>
      </c>
      <c r="C267" s="196">
        <v>192333</v>
      </c>
      <c r="D267" s="196">
        <v>13642</v>
      </c>
      <c r="E267" s="196" t="s">
        <v>57</v>
      </c>
      <c r="F267" s="196">
        <v>39633885</v>
      </c>
    </row>
    <row r="268" spans="1:6" ht="24.75" customHeight="1">
      <c r="A268" s="195">
        <v>6</v>
      </c>
      <c r="B268" s="34" t="s">
        <v>165</v>
      </c>
      <c r="C268" s="196">
        <v>44444</v>
      </c>
      <c r="D268" s="196">
        <v>21</v>
      </c>
      <c r="E268" s="196" t="s">
        <v>63</v>
      </c>
      <c r="F268" s="196">
        <v>22900803</v>
      </c>
    </row>
    <row r="269" spans="1:6" ht="24.75" customHeight="1">
      <c r="A269" s="195">
        <v>7</v>
      </c>
      <c r="B269" s="34" t="s">
        <v>66</v>
      </c>
      <c r="C269" s="196">
        <v>287806</v>
      </c>
      <c r="D269" s="196">
        <v>290453</v>
      </c>
      <c r="E269" s="196" t="s">
        <v>60</v>
      </c>
      <c r="F269" s="196">
        <v>20339697</v>
      </c>
    </row>
    <row r="270" spans="1:6" ht="24.75" customHeight="1">
      <c r="A270" s="195">
        <v>8</v>
      </c>
      <c r="B270" s="34" t="s">
        <v>65</v>
      </c>
      <c r="C270" s="196">
        <v>1701470</v>
      </c>
      <c r="D270" s="196">
        <v>573155</v>
      </c>
      <c r="E270" s="196" t="s">
        <v>57</v>
      </c>
      <c r="F270" s="196">
        <v>17741428</v>
      </c>
    </row>
    <row r="271" spans="1:6" ht="24.75" customHeight="1">
      <c r="A271" s="195">
        <v>9</v>
      </c>
      <c r="B271" s="34" t="s">
        <v>73</v>
      </c>
      <c r="C271" s="196">
        <v>45490</v>
      </c>
      <c r="D271" s="196">
        <v>3424</v>
      </c>
      <c r="E271" s="196" t="s">
        <v>68</v>
      </c>
      <c r="F271" s="196">
        <v>15321934</v>
      </c>
    </row>
    <row r="272" spans="1:6" ht="24.75" customHeight="1">
      <c r="A272" s="195">
        <v>10</v>
      </c>
      <c r="B272" s="34" t="s">
        <v>71</v>
      </c>
      <c r="C272" s="196">
        <v>112403</v>
      </c>
      <c r="D272" s="196">
        <v>310833</v>
      </c>
      <c r="E272" s="196" t="s">
        <v>57</v>
      </c>
      <c r="F272" s="196">
        <v>10433026</v>
      </c>
    </row>
    <row r="273" spans="1:6" ht="24.75" customHeight="1">
      <c r="A273" s="195">
        <v>11</v>
      </c>
      <c r="B273" s="34" t="s">
        <v>67</v>
      </c>
      <c r="C273" s="196">
        <v>94579</v>
      </c>
      <c r="D273" s="196">
        <v>790</v>
      </c>
      <c r="E273" s="196" t="s">
        <v>68</v>
      </c>
      <c r="F273" s="196">
        <v>9299574</v>
      </c>
    </row>
    <row r="274" spans="1:6" ht="24.75" customHeight="1">
      <c r="A274" s="195">
        <v>12</v>
      </c>
      <c r="B274" s="34" t="s">
        <v>75</v>
      </c>
      <c r="C274" s="196">
        <v>467320</v>
      </c>
      <c r="D274" s="196">
        <v>467320</v>
      </c>
      <c r="E274" s="196" t="s">
        <v>60</v>
      </c>
      <c r="F274" s="196">
        <v>8661564</v>
      </c>
    </row>
    <row r="275" spans="1:6" ht="24.75" customHeight="1">
      <c r="A275" s="195">
        <v>13</v>
      </c>
      <c r="B275" s="34" t="s">
        <v>70</v>
      </c>
      <c r="C275" s="196">
        <v>573000</v>
      </c>
      <c r="D275" s="196">
        <v>25280460</v>
      </c>
      <c r="E275" s="196" t="s">
        <v>57</v>
      </c>
      <c r="F275" s="196">
        <v>7752550</v>
      </c>
    </row>
    <row r="276" spans="1:6" ht="24.75" customHeight="1">
      <c r="A276" s="195">
        <v>14</v>
      </c>
      <c r="B276" s="34" t="s">
        <v>69</v>
      </c>
      <c r="C276" s="196">
        <v>60886</v>
      </c>
      <c r="D276" s="196">
        <v>3158</v>
      </c>
      <c r="E276" s="196" t="s">
        <v>57</v>
      </c>
      <c r="F276" s="196">
        <v>7306154</v>
      </c>
    </row>
    <row r="277" spans="1:6" ht="24.75" customHeight="1">
      <c r="A277" s="195">
        <v>15</v>
      </c>
      <c r="B277" s="34" t="s">
        <v>72</v>
      </c>
      <c r="C277" s="196">
        <v>73099</v>
      </c>
      <c r="D277" s="196">
        <v>60586</v>
      </c>
      <c r="E277" s="196" t="s">
        <v>57</v>
      </c>
      <c r="F277" s="196">
        <v>7062946</v>
      </c>
    </row>
    <row r="278" spans="1:6" ht="24.75" customHeight="1">
      <c r="A278" s="195">
        <v>16</v>
      </c>
      <c r="B278" s="34" t="s">
        <v>74</v>
      </c>
      <c r="C278" s="196">
        <v>19947</v>
      </c>
      <c r="D278" s="196">
        <v>230</v>
      </c>
      <c r="E278" s="196" t="s">
        <v>57</v>
      </c>
      <c r="F278" s="196">
        <v>6054118</v>
      </c>
    </row>
    <row r="279" spans="1:6" ht="24.75" customHeight="1">
      <c r="A279" s="195">
        <v>17</v>
      </c>
      <c r="B279" s="34" t="s">
        <v>76</v>
      </c>
      <c r="C279" s="196">
        <v>125365</v>
      </c>
      <c r="D279" s="196">
        <v>40321</v>
      </c>
      <c r="E279" s="196" t="s">
        <v>57</v>
      </c>
      <c r="F279" s="196">
        <v>5256232</v>
      </c>
    </row>
    <row r="280" spans="1:6" ht="24.75" customHeight="1">
      <c r="A280" s="195">
        <v>18</v>
      </c>
      <c r="B280" s="34" t="s">
        <v>81</v>
      </c>
      <c r="C280" s="196">
        <v>3408</v>
      </c>
      <c r="D280" s="196">
        <v>6947</v>
      </c>
      <c r="E280" s="196" t="s">
        <v>57</v>
      </c>
      <c r="F280" s="196">
        <v>4967828</v>
      </c>
    </row>
    <row r="281" spans="1:6" ht="24.75" customHeight="1">
      <c r="A281" s="195">
        <v>19</v>
      </c>
      <c r="B281" s="34" t="s">
        <v>96</v>
      </c>
      <c r="C281" s="196">
        <v>12593</v>
      </c>
      <c r="D281" s="196">
        <v>403205</v>
      </c>
      <c r="E281" s="196" t="s">
        <v>57</v>
      </c>
      <c r="F281" s="196">
        <v>2954731</v>
      </c>
    </row>
    <row r="282" spans="1:6" ht="24.75" customHeight="1">
      <c r="A282" s="195">
        <v>20</v>
      </c>
      <c r="B282" s="34" t="s">
        <v>94</v>
      </c>
      <c r="C282" s="196">
        <v>35892</v>
      </c>
      <c r="D282" s="196">
        <v>3391</v>
      </c>
      <c r="E282" s="196" t="s">
        <v>57</v>
      </c>
      <c r="F282" s="196">
        <v>2778333</v>
      </c>
    </row>
    <row r="283" spans="1:6" ht="24.75" customHeight="1">
      <c r="A283" s="195">
        <v>21</v>
      </c>
      <c r="B283" s="34" t="s">
        <v>105</v>
      </c>
      <c r="C283" s="196">
        <v>25356</v>
      </c>
      <c r="D283" s="196">
        <v>14260</v>
      </c>
      <c r="E283" s="196" t="s">
        <v>57</v>
      </c>
      <c r="F283" s="196">
        <v>2706854</v>
      </c>
    </row>
    <row r="284" spans="1:6" ht="24.75" customHeight="1">
      <c r="A284" s="195">
        <v>22</v>
      </c>
      <c r="B284" s="34" t="s">
        <v>84</v>
      </c>
      <c r="C284" s="196">
        <v>191155</v>
      </c>
      <c r="D284" s="196">
        <v>153024</v>
      </c>
      <c r="E284" s="196" t="s">
        <v>57</v>
      </c>
      <c r="F284" s="196">
        <v>2641297</v>
      </c>
    </row>
    <row r="285" spans="1:6" ht="24.75" customHeight="1">
      <c r="A285" s="195">
        <v>23</v>
      </c>
      <c r="B285" s="34" t="s">
        <v>82</v>
      </c>
      <c r="C285" s="196">
        <v>287851</v>
      </c>
      <c r="D285" s="196">
        <v>300011</v>
      </c>
      <c r="E285" s="196" t="s">
        <v>60</v>
      </c>
      <c r="F285" s="196">
        <v>2275631</v>
      </c>
    </row>
    <row r="286" spans="1:6" ht="24.75" customHeight="1">
      <c r="A286" s="195">
        <v>24</v>
      </c>
      <c r="B286" s="34" t="s">
        <v>93</v>
      </c>
      <c r="C286" s="196">
        <v>162008</v>
      </c>
      <c r="D286" s="196">
        <v>200013</v>
      </c>
      <c r="E286" s="196" t="s">
        <v>60</v>
      </c>
      <c r="F286" s="196">
        <v>2114286</v>
      </c>
    </row>
    <row r="287" spans="1:6" ht="24.75" customHeight="1">
      <c r="A287" s="195">
        <v>25</v>
      </c>
      <c r="B287" s="34" t="s">
        <v>169</v>
      </c>
      <c r="C287" s="196">
        <v>16320</v>
      </c>
      <c r="D287" s="196">
        <v>122</v>
      </c>
      <c r="E287" s="196" t="s">
        <v>57</v>
      </c>
      <c r="F287" s="196">
        <v>1989465</v>
      </c>
    </row>
    <row r="288" spans="1:6" ht="24.75" customHeight="1">
      <c r="A288" s="195">
        <v>26</v>
      </c>
      <c r="B288" s="34" t="s">
        <v>172</v>
      </c>
      <c r="C288" s="196">
        <v>11490</v>
      </c>
      <c r="D288" s="196">
        <v>11494</v>
      </c>
      <c r="E288" s="196" t="s">
        <v>57</v>
      </c>
      <c r="F288" s="196">
        <v>1803971</v>
      </c>
    </row>
    <row r="289" spans="1:6" ht="24.75" customHeight="1">
      <c r="A289" s="195">
        <v>27</v>
      </c>
      <c r="B289" s="34" t="s">
        <v>291</v>
      </c>
      <c r="C289" s="196">
        <v>9301</v>
      </c>
      <c r="D289" s="196">
        <v>716</v>
      </c>
      <c r="E289" s="196" t="s">
        <v>57</v>
      </c>
      <c r="F289" s="196">
        <v>1655179</v>
      </c>
    </row>
    <row r="290" spans="1:6" ht="24.75" customHeight="1">
      <c r="A290" s="195">
        <v>28</v>
      </c>
      <c r="B290" s="34" t="s">
        <v>215</v>
      </c>
      <c r="C290" s="196">
        <v>19180</v>
      </c>
      <c r="D290" s="196">
        <v>19180</v>
      </c>
      <c r="E290" s="196" t="s">
        <v>57</v>
      </c>
      <c r="F290" s="196">
        <v>1354104</v>
      </c>
    </row>
    <row r="291" spans="1:6" ht="24.75" customHeight="1">
      <c r="A291" s="195">
        <v>29</v>
      </c>
      <c r="B291" s="34" t="s">
        <v>292</v>
      </c>
      <c r="C291" s="196">
        <v>8456</v>
      </c>
      <c r="D291" s="196">
        <v>7740</v>
      </c>
      <c r="E291" s="196" t="s">
        <v>57</v>
      </c>
      <c r="F291" s="196">
        <v>1261163</v>
      </c>
    </row>
    <row r="292" spans="1:6" ht="24.75" customHeight="1">
      <c r="A292" s="195">
        <v>30</v>
      </c>
      <c r="B292" s="34" t="s">
        <v>293</v>
      </c>
      <c r="C292" s="196">
        <v>11309</v>
      </c>
      <c r="D292" s="196">
        <v>11458</v>
      </c>
      <c r="E292" s="196" t="s">
        <v>60</v>
      </c>
      <c r="F292" s="196">
        <v>1215469</v>
      </c>
    </row>
    <row r="293" spans="1:6" ht="24.75" customHeight="1">
      <c r="A293" s="195">
        <v>31</v>
      </c>
      <c r="B293" s="34" t="s">
        <v>102</v>
      </c>
      <c r="C293" s="196">
        <v>60030</v>
      </c>
      <c r="D293" s="196">
        <v>60030</v>
      </c>
      <c r="E293" s="196" t="s">
        <v>60</v>
      </c>
      <c r="F293" s="196">
        <v>1206598</v>
      </c>
    </row>
    <row r="294" spans="1:6" ht="24.75" customHeight="1">
      <c r="A294" s="195">
        <v>32</v>
      </c>
      <c r="B294" s="34" t="s">
        <v>89</v>
      </c>
      <c r="C294" s="196">
        <v>85760</v>
      </c>
      <c r="D294" s="196">
        <v>36300</v>
      </c>
      <c r="E294" s="196" t="s">
        <v>57</v>
      </c>
      <c r="F294" s="196">
        <v>1183800</v>
      </c>
    </row>
    <row r="295" spans="1:6" ht="24.75" customHeight="1">
      <c r="A295" s="195">
        <v>33</v>
      </c>
      <c r="B295" s="34" t="s">
        <v>261</v>
      </c>
      <c r="C295" s="196">
        <v>253300</v>
      </c>
      <c r="D295" s="196">
        <v>212140</v>
      </c>
      <c r="E295" s="196" t="s">
        <v>57</v>
      </c>
      <c r="F295" s="196">
        <v>972219</v>
      </c>
    </row>
    <row r="296" spans="1:6" ht="24.75" customHeight="1">
      <c r="A296" s="195">
        <v>34</v>
      </c>
      <c r="B296" s="34" t="s">
        <v>294</v>
      </c>
      <c r="C296" s="196">
        <v>12300</v>
      </c>
      <c r="D296" s="196">
        <v>1</v>
      </c>
      <c r="E296" s="196" t="s">
        <v>63</v>
      </c>
      <c r="F296" s="196">
        <v>819268</v>
      </c>
    </row>
    <row r="297" spans="1:6" ht="24.75" customHeight="1">
      <c r="A297" s="195">
        <v>35</v>
      </c>
      <c r="B297" s="34" t="s">
        <v>80</v>
      </c>
      <c r="C297" s="196">
        <v>4988</v>
      </c>
      <c r="D297" s="196">
        <v>1540</v>
      </c>
      <c r="E297" s="196" t="s">
        <v>68</v>
      </c>
      <c r="F297" s="196">
        <v>750640</v>
      </c>
    </row>
    <row r="298" spans="1:6" ht="24.75" customHeight="1">
      <c r="A298" s="195">
        <v>36</v>
      </c>
      <c r="B298" s="34" t="s">
        <v>101</v>
      </c>
      <c r="C298" s="196">
        <v>4668</v>
      </c>
      <c r="D298" s="196">
        <v>5600</v>
      </c>
      <c r="E298" s="196" t="s">
        <v>57</v>
      </c>
      <c r="F298" s="196">
        <v>681092</v>
      </c>
    </row>
    <row r="299" spans="1:6" ht="24.75" customHeight="1">
      <c r="A299" s="195">
        <v>37</v>
      </c>
      <c r="B299" s="34" t="s">
        <v>85</v>
      </c>
      <c r="C299" s="196">
        <v>7652</v>
      </c>
      <c r="D299" s="196">
        <v>935000</v>
      </c>
      <c r="E299" s="196" t="s">
        <v>57</v>
      </c>
      <c r="F299" s="196">
        <v>615500</v>
      </c>
    </row>
    <row r="300" spans="1:6" ht="24.75" customHeight="1">
      <c r="A300" s="195">
        <v>38</v>
      </c>
      <c r="B300" s="34" t="s">
        <v>98</v>
      </c>
      <c r="C300" s="196">
        <v>4670</v>
      </c>
      <c r="D300" s="196">
        <v>5725</v>
      </c>
      <c r="E300" s="196" t="s">
        <v>57</v>
      </c>
      <c r="F300" s="196">
        <v>606051</v>
      </c>
    </row>
    <row r="301" spans="1:6" ht="24.75" customHeight="1">
      <c r="A301" s="195">
        <v>39</v>
      </c>
      <c r="B301" s="34" t="s">
        <v>295</v>
      </c>
      <c r="C301" s="196">
        <v>120000</v>
      </c>
      <c r="D301" s="196">
        <v>61200</v>
      </c>
      <c r="E301" s="196" t="s">
        <v>57</v>
      </c>
      <c r="F301" s="196">
        <v>552000</v>
      </c>
    </row>
    <row r="302" spans="1:6" ht="24.75" customHeight="1">
      <c r="A302" s="195">
        <v>40</v>
      </c>
      <c r="B302" s="34" t="s">
        <v>110</v>
      </c>
      <c r="C302" s="196">
        <v>90000</v>
      </c>
      <c r="D302" s="196">
        <v>90000</v>
      </c>
      <c r="E302" s="196" t="s">
        <v>57</v>
      </c>
      <c r="F302" s="196">
        <v>540000</v>
      </c>
    </row>
    <row r="303" spans="1:6" ht="24.75" customHeight="1">
      <c r="A303" s="195">
        <v>41</v>
      </c>
      <c r="B303" s="34" t="s">
        <v>257</v>
      </c>
      <c r="C303" s="196">
        <v>2000</v>
      </c>
      <c r="D303" s="196">
        <v>1597</v>
      </c>
      <c r="E303" s="196" t="s">
        <v>57</v>
      </c>
      <c r="F303" s="196">
        <v>529057</v>
      </c>
    </row>
    <row r="304" spans="1:6" ht="24.75" customHeight="1">
      <c r="A304" s="195">
        <v>42</v>
      </c>
      <c r="B304" s="34" t="s">
        <v>104</v>
      </c>
      <c r="C304" s="196">
        <v>15000</v>
      </c>
      <c r="D304" s="196">
        <v>15000</v>
      </c>
      <c r="E304" s="196" t="s">
        <v>57</v>
      </c>
      <c r="F304" s="196">
        <v>510000</v>
      </c>
    </row>
    <row r="305" spans="1:6" ht="24.75" customHeight="1">
      <c r="A305" s="195">
        <v>43</v>
      </c>
      <c r="B305" s="34" t="s">
        <v>296</v>
      </c>
      <c r="C305" s="196">
        <v>3292</v>
      </c>
      <c r="D305" s="196">
        <v>3292</v>
      </c>
      <c r="E305" s="196" t="s">
        <v>57</v>
      </c>
      <c r="F305" s="196">
        <v>502900</v>
      </c>
    </row>
    <row r="306" spans="1:6" ht="24.75" customHeight="1">
      <c r="A306" s="195">
        <v>44</v>
      </c>
      <c r="B306" s="34" t="s">
        <v>107</v>
      </c>
      <c r="C306" s="196">
        <v>4965</v>
      </c>
      <c r="D306" s="196">
        <v>11</v>
      </c>
      <c r="E306" s="196" t="s">
        <v>57</v>
      </c>
      <c r="F306" s="196">
        <v>478137</v>
      </c>
    </row>
    <row r="307" spans="1:6" ht="24.75" customHeight="1">
      <c r="A307" s="195">
        <v>45</v>
      </c>
      <c r="B307" s="34" t="s">
        <v>109</v>
      </c>
      <c r="C307" s="196">
        <v>2990</v>
      </c>
      <c r="D307" s="196">
        <v>123</v>
      </c>
      <c r="E307" s="196" t="s">
        <v>57</v>
      </c>
      <c r="F307" s="196">
        <v>468150</v>
      </c>
    </row>
    <row r="308" spans="1:6" ht="24.75" customHeight="1">
      <c r="A308" s="195">
        <v>46</v>
      </c>
      <c r="B308" s="34" t="s">
        <v>175</v>
      </c>
      <c r="C308" s="196">
        <v>7000</v>
      </c>
      <c r="D308" s="196">
        <v>1</v>
      </c>
      <c r="E308" s="196" t="s">
        <v>68</v>
      </c>
      <c r="F308" s="196">
        <v>454500</v>
      </c>
    </row>
    <row r="309" spans="1:6" ht="24.75" customHeight="1">
      <c r="A309" s="195">
        <v>47</v>
      </c>
      <c r="B309" s="34" t="s">
        <v>297</v>
      </c>
      <c r="C309" s="196">
        <v>5500</v>
      </c>
      <c r="D309" s="196">
        <v>1</v>
      </c>
      <c r="E309" s="196" t="s">
        <v>68</v>
      </c>
      <c r="F309" s="196">
        <v>450000</v>
      </c>
    </row>
    <row r="310" spans="1:6" ht="24.75" customHeight="1">
      <c r="A310" s="195">
        <v>48</v>
      </c>
      <c r="B310" s="34" t="s">
        <v>174</v>
      </c>
      <c r="C310" s="196">
        <v>92000</v>
      </c>
      <c r="D310" s="196">
        <v>1840</v>
      </c>
      <c r="E310" s="196" t="s">
        <v>57</v>
      </c>
      <c r="F310" s="196">
        <v>434800</v>
      </c>
    </row>
    <row r="311" spans="1:6" ht="24.75" customHeight="1">
      <c r="A311" s="195">
        <v>49</v>
      </c>
      <c r="B311" s="34" t="s">
        <v>221</v>
      </c>
      <c r="C311" s="196">
        <v>112</v>
      </c>
      <c r="D311" s="196">
        <v>5</v>
      </c>
      <c r="E311" s="196" t="s">
        <v>57</v>
      </c>
      <c r="F311" s="196">
        <v>402966</v>
      </c>
    </row>
    <row r="312" spans="1:6" ht="24.75" customHeight="1">
      <c r="A312" s="195">
        <v>50</v>
      </c>
      <c r="B312" s="34" t="s">
        <v>177</v>
      </c>
      <c r="C312" s="196">
        <v>66000</v>
      </c>
      <c r="D312" s="196">
        <v>8988</v>
      </c>
      <c r="E312" s="196" t="s">
        <v>57</v>
      </c>
      <c r="F312" s="196">
        <v>400600</v>
      </c>
    </row>
    <row r="313" spans="1:6" ht="24.75" customHeight="1">
      <c r="A313" s="715" t="s">
        <v>111</v>
      </c>
      <c r="B313" s="715"/>
      <c r="C313" s="197">
        <f>SUM(C263:C312)</f>
        <v>51009950</v>
      </c>
      <c r="D313" s="197">
        <f>SUM(D263:D312)</f>
        <v>137036487</v>
      </c>
      <c r="E313" s="197"/>
      <c r="F313" s="197">
        <f>SUM(F263:F312)</f>
        <v>898112742</v>
      </c>
    </row>
    <row r="314" spans="1:6" ht="24.75" customHeight="1">
      <c r="A314" s="715" t="s">
        <v>112</v>
      </c>
      <c r="B314" s="715"/>
      <c r="C314" s="198">
        <f>C315-C313</f>
        <v>73485.8900000006</v>
      </c>
      <c r="D314" s="198">
        <v>143924</v>
      </c>
      <c r="E314" s="198"/>
      <c r="F314" s="198">
        <f>F315-F313</f>
        <v>4142137.2000000477</v>
      </c>
    </row>
    <row r="315" spans="1:6" ht="24.75" customHeight="1">
      <c r="A315" s="715" t="s">
        <v>17</v>
      </c>
      <c r="B315" s="715"/>
      <c r="C315" s="198">
        <v>51083435.89</v>
      </c>
      <c r="D315" s="198">
        <f>SUM(D313:D314)</f>
        <v>137180411</v>
      </c>
      <c r="E315" s="198"/>
      <c r="F315" s="198">
        <v>902254879.2</v>
      </c>
    </row>
    <row r="316" spans="1:6" ht="24.75" customHeight="1">
      <c r="A316" s="199"/>
      <c r="B316" s="200"/>
      <c r="C316" s="201"/>
      <c r="D316" s="201"/>
      <c r="E316" s="201"/>
      <c r="F316" s="201"/>
    </row>
    <row r="317" spans="1:6" ht="24.75" customHeight="1">
      <c r="A317" s="199"/>
      <c r="B317" s="200"/>
      <c r="C317" s="201"/>
      <c r="D317" s="201"/>
      <c r="E317" s="201"/>
      <c r="F317" s="201"/>
    </row>
    <row r="323" spans="1:6" ht="24.75" customHeight="1">
      <c r="A323" s="203" t="s">
        <v>47</v>
      </c>
      <c r="B323" s="203"/>
      <c r="C323" s="203"/>
      <c r="D323" s="203"/>
      <c r="E323" s="203"/>
      <c r="F323" s="203"/>
    </row>
    <row r="324" spans="1:6" ht="24.75" customHeight="1">
      <c r="A324" s="204" t="s">
        <v>48</v>
      </c>
      <c r="B324" s="204"/>
      <c r="C324" s="204"/>
      <c r="D324" s="204"/>
      <c r="E324" s="204"/>
      <c r="F324" s="204"/>
    </row>
    <row r="325" spans="1:6" ht="24.75" customHeight="1">
      <c r="A325" s="204" t="s">
        <v>321</v>
      </c>
      <c r="B325" s="204"/>
      <c r="C325" s="204"/>
      <c r="D325" s="204"/>
      <c r="E325" s="204"/>
      <c r="F325" s="204"/>
    </row>
    <row r="326" spans="1:6" ht="24.75" customHeight="1">
      <c r="A326" s="204"/>
      <c r="B326" s="204"/>
      <c r="C326" s="204"/>
      <c r="D326" s="204"/>
      <c r="E326" s="204"/>
      <c r="F326" s="204"/>
    </row>
    <row r="327" spans="1:6" ht="24.75" customHeight="1">
      <c r="A327" s="205" t="s">
        <v>50</v>
      </c>
      <c r="B327" s="206" t="s">
        <v>51</v>
      </c>
      <c r="C327" s="207" t="s">
        <v>52</v>
      </c>
      <c r="D327" s="207" t="s">
        <v>53</v>
      </c>
      <c r="E327" s="207" t="s">
        <v>54</v>
      </c>
      <c r="F327" s="207" t="s">
        <v>55</v>
      </c>
    </row>
    <row r="328" spans="1:6" ht="24.75" customHeight="1">
      <c r="A328" s="33">
        <v>1</v>
      </c>
      <c r="B328" s="208" t="s">
        <v>56</v>
      </c>
      <c r="C328" s="209">
        <v>5891808</v>
      </c>
      <c r="D328" s="209">
        <v>32889306</v>
      </c>
      <c r="E328" s="209" t="s">
        <v>57</v>
      </c>
      <c r="F328" s="209">
        <v>345238444</v>
      </c>
    </row>
    <row r="329" spans="1:6" ht="24.75" customHeight="1">
      <c r="A329" s="33">
        <v>2</v>
      </c>
      <c r="B329" s="208" t="s">
        <v>58</v>
      </c>
      <c r="C329" s="209">
        <v>27534317</v>
      </c>
      <c r="D329" s="209">
        <v>54478910</v>
      </c>
      <c r="E329" s="209" t="s">
        <v>57</v>
      </c>
      <c r="F329" s="209">
        <v>220988216</v>
      </c>
    </row>
    <row r="330" spans="1:6" ht="24.75" customHeight="1">
      <c r="A330" s="33">
        <v>3</v>
      </c>
      <c r="B330" s="208" t="s">
        <v>59</v>
      </c>
      <c r="C330" s="209">
        <v>10333242</v>
      </c>
      <c r="D330" s="209">
        <v>12324183</v>
      </c>
      <c r="E330" s="209" t="s">
        <v>60</v>
      </c>
      <c r="F330" s="209">
        <v>135132606</v>
      </c>
    </row>
    <row r="331" spans="1:6" ht="24.75" customHeight="1">
      <c r="A331" s="33">
        <v>4</v>
      </c>
      <c r="B331" s="208" t="s">
        <v>61</v>
      </c>
      <c r="C331" s="209">
        <v>5917770</v>
      </c>
      <c r="D331" s="209">
        <v>8096636</v>
      </c>
      <c r="E331" s="209" t="s">
        <v>60</v>
      </c>
      <c r="F331" s="209">
        <v>127577176</v>
      </c>
    </row>
    <row r="332" spans="1:6" ht="24.75" customHeight="1">
      <c r="A332" s="33">
        <v>5</v>
      </c>
      <c r="B332" s="208" t="s">
        <v>165</v>
      </c>
      <c r="C332" s="209">
        <v>97085</v>
      </c>
      <c r="D332" s="209">
        <v>45</v>
      </c>
      <c r="E332" s="209" t="s">
        <v>63</v>
      </c>
      <c r="F332" s="209">
        <v>50895695</v>
      </c>
    </row>
    <row r="333" spans="1:6" ht="24.75" customHeight="1">
      <c r="A333" s="33">
        <v>6</v>
      </c>
      <c r="B333" s="208" t="s">
        <v>64</v>
      </c>
      <c r="C333" s="209">
        <v>188602</v>
      </c>
      <c r="D333" s="209">
        <v>13610</v>
      </c>
      <c r="E333" s="209" t="s">
        <v>57</v>
      </c>
      <c r="F333" s="209">
        <v>34192919</v>
      </c>
    </row>
    <row r="334" spans="1:6" ht="24.75" customHeight="1">
      <c r="A334" s="33">
        <v>7</v>
      </c>
      <c r="B334" s="208" t="s">
        <v>66</v>
      </c>
      <c r="C334" s="209">
        <v>311479</v>
      </c>
      <c r="D334" s="209">
        <v>315595</v>
      </c>
      <c r="E334" s="209" t="s">
        <v>60</v>
      </c>
      <c r="F334" s="209">
        <v>22452020</v>
      </c>
    </row>
    <row r="335" spans="1:6" ht="24.75" customHeight="1">
      <c r="A335" s="33">
        <v>8</v>
      </c>
      <c r="B335" s="208" t="s">
        <v>65</v>
      </c>
      <c r="C335" s="209">
        <v>2119180</v>
      </c>
      <c r="D335" s="209">
        <v>862370</v>
      </c>
      <c r="E335" s="209" t="s">
        <v>57</v>
      </c>
      <c r="F335" s="209">
        <v>22318214</v>
      </c>
    </row>
    <row r="336" spans="1:6" ht="24.75" customHeight="1">
      <c r="A336" s="33">
        <v>9</v>
      </c>
      <c r="B336" s="208" t="s">
        <v>75</v>
      </c>
      <c r="C336" s="209">
        <v>791360</v>
      </c>
      <c r="D336" s="209">
        <v>791360</v>
      </c>
      <c r="E336" s="209" t="s">
        <v>60</v>
      </c>
      <c r="F336" s="209">
        <v>11533541</v>
      </c>
    </row>
    <row r="337" spans="1:6" ht="24.75" customHeight="1">
      <c r="A337" s="33">
        <v>10</v>
      </c>
      <c r="B337" s="208" t="s">
        <v>322</v>
      </c>
      <c r="C337" s="209">
        <v>78700</v>
      </c>
      <c r="D337" s="209">
        <v>5</v>
      </c>
      <c r="E337" s="209" t="s">
        <v>57</v>
      </c>
      <c r="F337" s="209">
        <v>11069307</v>
      </c>
    </row>
    <row r="338" spans="1:6" ht="24.75" customHeight="1">
      <c r="A338" s="33">
        <v>11</v>
      </c>
      <c r="B338" s="208" t="s">
        <v>70</v>
      </c>
      <c r="C338" s="209">
        <v>790600</v>
      </c>
      <c r="D338" s="209">
        <v>685440</v>
      </c>
      <c r="E338" s="209" t="s">
        <v>57</v>
      </c>
      <c r="F338" s="209">
        <v>10185650</v>
      </c>
    </row>
    <row r="339" spans="1:6" ht="24.75" customHeight="1">
      <c r="A339" s="33">
        <v>12</v>
      </c>
      <c r="B339" s="208" t="s">
        <v>72</v>
      </c>
      <c r="C339" s="209">
        <v>104565</v>
      </c>
      <c r="D339" s="209">
        <v>77421</v>
      </c>
      <c r="E339" s="209" t="s">
        <v>57</v>
      </c>
      <c r="F339" s="209">
        <v>9211958</v>
      </c>
    </row>
    <row r="340" spans="1:6" ht="24.75" customHeight="1">
      <c r="A340" s="33">
        <v>13</v>
      </c>
      <c r="B340" s="208" t="s">
        <v>71</v>
      </c>
      <c r="C340" s="209">
        <v>90311</v>
      </c>
      <c r="D340" s="209">
        <v>203095</v>
      </c>
      <c r="E340" s="209" t="s">
        <v>57</v>
      </c>
      <c r="F340" s="209">
        <v>8235295</v>
      </c>
    </row>
    <row r="341" spans="1:6" ht="24.75" customHeight="1">
      <c r="A341" s="33">
        <v>14</v>
      </c>
      <c r="B341" s="208" t="s">
        <v>84</v>
      </c>
      <c r="C341" s="209">
        <v>269421</v>
      </c>
      <c r="D341" s="209">
        <v>232880</v>
      </c>
      <c r="E341" s="209" t="s">
        <v>57</v>
      </c>
      <c r="F341" s="209">
        <v>8164405</v>
      </c>
    </row>
    <row r="342" spans="1:6" ht="24.75" customHeight="1">
      <c r="A342" s="33">
        <v>15</v>
      </c>
      <c r="B342" s="208" t="s">
        <v>83</v>
      </c>
      <c r="C342" s="209">
        <v>51720</v>
      </c>
      <c r="D342" s="209">
        <v>105060</v>
      </c>
      <c r="E342" s="209" t="s">
        <v>57</v>
      </c>
      <c r="F342" s="209">
        <v>7289117</v>
      </c>
    </row>
    <row r="343" spans="1:6" ht="24.75" customHeight="1">
      <c r="A343" s="33">
        <v>16</v>
      </c>
      <c r="B343" s="208" t="s">
        <v>74</v>
      </c>
      <c r="C343" s="209">
        <v>22085</v>
      </c>
      <c r="D343" s="209">
        <v>630</v>
      </c>
      <c r="E343" s="209" t="s">
        <v>57</v>
      </c>
      <c r="F343" s="209">
        <v>6910786</v>
      </c>
    </row>
    <row r="344" spans="1:6" ht="24.75" customHeight="1">
      <c r="A344" s="33">
        <v>17</v>
      </c>
      <c r="B344" s="208" t="s">
        <v>67</v>
      </c>
      <c r="C344" s="209">
        <v>66656</v>
      </c>
      <c r="D344" s="209">
        <v>497</v>
      </c>
      <c r="E344" s="209" t="s">
        <v>63</v>
      </c>
      <c r="F344" s="209">
        <v>6772784</v>
      </c>
    </row>
    <row r="345" spans="1:6" ht="24.75" customHeight="1">
      <c r="A345" s="33">
        <v>18</v>
      </c>
      <c r="B345" s="208" t="s">
        <v>69</v>
      </c>
      <c r="C345" s="209">
        <v>55425</v>
      </c>
      <c r="D345" s="209">
        <v>3029</v>
      </c>
      <c r="E345" s="209" t="s">
        <v>57</v>
      </c>
      <c r="F345" s="209">
        <v>6491243</v>
      </c>
    </row>
    <row r="346" spans="1:6" ht="24.75" customHeight="1">
      <c r="A346" s="33">
        <v>19</v>
      </c>
      <c r="B346" s="208" t="s">
        <v>92</v>
      </c>
      <c r="C346" s="209">
        <v>57065</v>
      </c>
      <c r="D346" s="209">
        <v>26</v>
      </c>
      <c r="E346" s="209" t="s">
        <v>68</v>
      </c>
      <c r="F346" s="209">
        <v>6215332</v>
      </c>
    </row>
    <row r="347" spans="1:6" ht="24.75" customHeight="1">
      <c r="A347" s="33">
        <v>20</v>
      </c>
      <c r="B347" s="208" t="s">
        <v>81</v>
      </c>
      <c r="C347" s="209">
        <v>2716</v>
      </c>
      <c r="D347" s="209">
        <v>7849</v>
      </c>
      <c r="E347" s="209" t="s">
        <v>57</v>
      </c>
      <c r="F347" s="209">
        <v>4168705</v>
      </c>
    </row>
    <row r="348" spans="1:6" ht="24.75" customHeight="1">
      <c r="A348" s="33">
        <v>21</v>
      </c>
      <c r="B348" s="208" t="s">
        <v>80</v>
      </c>
      <c r="C348" s="209">
        <v>33105</v>
      </c>
      <c r="D348" s="209">
        <v>22403</v>
      </c>
      <c r="E348" s="209" t="s">
        <v>68</v>
      </c>
      <c r="F348" s="209">
        <v>3610382</v>
      </c>
    </row>
    <row r="349" spans="1:6" ht="24.75" customHeight="1">
      <c r="A349" s="33">
        <v>22</v>
      </c>
      <c r="B349" s="208" t="s">
        <v>82</v>
      </c>
      <c r="C349" s="209">
        <v>307075</v>
      </c>
      <c r="D349" s="209">
        <v>320705</v>
      </c>
      <c r="E349" s="209" t="s">
        <v>60</v>
      </c>
      <c r="F349" s="209">
        <v>3036930</v>
      </c>
    </row>
    <row r="350" spans="1:6" ht="24.75" customHeight="1">
      <c r="A350" s="33">
        <v>23</v>
      </c>
      <c r="B350" s="208" t="s">
        <v>93</v>
      </c>
      <c r="C350" s="209">
        <v>194058</v>
      </c>
      <c r="D350" s="209">
        <v>239582</v>
      </c>
      <c r="E350" s="209" t="s">
        <v>60</v>
      </c>
      <c r="F350" s="209">
        <v>2597930</v>
      </c>
    </row>
    <row r="351" spans="1:6" ht="24.75" customHeight="1">
      <c r="A351" s="33">
        <v>24</v>
      </c>
      <c r="B351" s="208" t="s">
        <v>73</v>
      </c>
      <c r="C351" s="209">
        <v>4491</v>
      </c>
      <c r="D351" s="209">
        <v>4396</v>
      </c>
      <c r="E351" s="209" t="s">
        <v>63</v>
      </c>
      <c r="F351" s="209">
        <v>2390533</v>
      </c>
    </row>
    <row r="352" spans="1:6" ht="24.75" customHeight="1">
      <c r="A352" s="33">
        <v>25</v>
      </c>
      <c r="B352" s="208" t="s">
        <v>76</v>
      </c>
      <c r="C352" s="209">
        <v>49754</v>
      </c>
      <c r="D352" s="209">
        <v>4335</v>
      </c>
      <c r="E352" s="209" t="s">
        <v>57</v>
      </c>
      <c r="F352" s="209">
        <v>2333442</v>
      </c>
    </row>
    <row r="353" spans="1:6" ht="24.75" customHeight="1">
      <c r="A353" s="33">
        <v>26</v>
      </c>
      <c r="B353" s="208" t="s">
        <v>96</v>
      </c>
      <c r="C353" s="209">
        <v>8194</v>
      </c>
      <c r="D353" s="209">
        <v>9265</v>
      </c>
      <c r="E353" s="209" t="s">
        <v>57</v>
      </c>
      <c r="F353" s="209">
        <v>1981356</v>
      </c>
    </row>
    <row r="354" spans="1:6" ht="24.75" customHeight="1">
      <c r="A354" s="33">
        <v>27</v>
      </c>
      <c r="B354" s="208" t="s">
        <v>261</v>
      </c>
      <c r="C354" s="209">
        <v>575750</v>
      </c>
      <c r="D354" s="209">
        <v>570230</v>
      </c>
      <c r="E354" s="209" t="s">
        <v>57</v>
      </c>
      <c r="F354" s="209">
        <v>1940148</v>
      </c>
    </row>
    <row r="355" spans="1:6" ht="24.75" customHeight="1">
      <c r="A355" s="33">
        <v>28</v>
      </c>
      <c r="B355" s="208" t="s">
        <v>94</v>
      </c>
      <c r="C355" s="209">
        <v>28738</v>
      </c>
      <c r="D355" s="209">
        <v>1865</v>
      </c>
      <c r="E355" s="209" t="s">
        <v>57</v>
      </c>
      <c r="F355" s="209">
        <v>1766890</v>
      </c>
    </row>
    <row r="356" spans="1:6" ht="24.75" customHeight="1">
      <c r="A356" s="33">
        <v>29</v>
      </c>
      <c r="B356" s="208" t="s">
        <v>323</v>
      </c>
      <c r="C356" s="209">
        <v>14100</v>
      </c>
      <c r="D356" s="209">
        <v>1392</v>
      </c>
      <c r="E356" s="209" t="s">
        <v>57</v>
      </c>
      <c r="F356" s="209">
        <v>1695897</v>
      </c>
    </row>
    <row r="357" spans="1:6" ht="24.75" customHeight="1">
      <c r="A357" s="33">
        <v>30</v>
      </c>
      <c r="B357" s="208" t="s">
        <v>91</v>
      </c>
      <c r="C357" s="209">
        <v>247486</v>
      </c>
      <c r="D357" s="209">
        <v>252540</v>
      </c>
      <c r="E357" s="209" t="s">
        <v>60</v>
      </c>
      <c r="F357" s="209">
        <v>1657019</v>
      </c>
    </row>
    <row r="358" spans="1:6" ht="24.75" customHeight="1">
      <c r="A358" s="33">
        <v>31</v>
      </c>
      <c r="B358" s="208" t="s">
        <v>292</v>
      </c>
      <c r="C358" s="209">
        <v>9927</v>
      </c>
      <c r="D358" s="209">
        <v>8300</v>
      </c>
      <c r="E358" s="209" t="s">
        <v>57</v>
      </c>
      <c r="F358" s="209">
        <v>1406329</v>
      </c>
    </row>
    <row r="359" spans="1:6" ht="24.75" customHeight="1">
      <c r="A359" s="33">
        <v>32</v>
      </c>
      <c r="B359" s="208" t="s">
        <v>215</v>
      </c>
      <c r="C359" s="209">
        <v>24086</v>
      </c>
      <c r="D359" s="209">
        <v>24086</v>
      </c>
      <c r="E359" s="209" t="s">
        <v>324</v>
      </c>
      <c r="F359" s="209">
        <v>1336340</v>
      </c>
    </row>
    <row r="360" spans="1:6" ht="24.75" customHeight="1">
      <c r="A360" s="33">
        <v>33</v>
      </c>
      <c r="B360" s="208" t="s">
        <v>175</v>
      </c>
      <c r="C360" s="209">
        <v>66945</v>
      </c>
      <c r="D360" s="209">
        <v>63446</v>
      </c>
      <c r="E360" s="209" t="s">
        <v>57</v>
      </c>
      <c r="F360" s="209">
        <v>1320356</v>
      </c>
    </row>
    <row r="361" spans="1:6" ht="24.75" customHeight="1">
      <c r="A361" s="33">
        <v>34</v>
      </c>
      <c r="B361" s="208" t="s">
        <v>89</v>
      </c>
      <c r="C361" s="209">
        <v>67800</v>
      </c>
      <c r="D361" s="209">
        <v>27604</v>
      </c>
      <c r="E361" s="209" t="s">
        <v>57</v>
      </c>
      <c r="F361" s="209">
        <v>1221900</v>
      </c>
    </row>
    <row r="362" spans="1:6" ht="24.75" customHeight="1">
      <c r="A362" s="33">
        <v>35</v>
      </c>
      <c r="B362" s="208" t="s">
        <v>218</v>
      </c>
      <c r="C362" s="209">
        <v>7293</v>
      </c>
      <c r="D362" s="209">
        <v>86009</v>
      </c>
      <c r="E362" s="209" t="s">
        <v>57</v>
      </c>
      <c r="F362" s="209">
        <v>1207774</v>
      </c>
    </row>
    <row r="363" spans="1:6" ht="24.75" customHeight="1">
      <c r="A363" s="33">
        <v>36</v>
      </c>
      <c r="B363" s="208" t="s">
        <v>173</v>
      </c>
      <c r="C363" s="209">
        <v>16200</v>
      </c>
      <c r="D363" s="209">
        <v>16200</v>
      </c>
      <c r="E363" s="209" t="s">
        <v>60</v>
      </c>
      <c r="F363" s="209">
        <v>1182600</v>
      </c>
    </row>
    <row r="364" spans="1:6" ht="24.75" customHeight="1">
      <c r="A364" s="33">
        <v>37</v>
      </c>
      <c r="B364" s="208" t="s">
        <v>325</v>
      </c>
      <c r="C364" s="209">
        <v>8749</v>
      </c>
      <c r="D364" s="209">
        <v>2</v>
      </c>
      <c r="E364" s="209" t="s">
        <v>57</v>
      </c>
      <c r="F364" s="209">
        <v>1022578</v>
      </c>
    </row>
    <row r="365" spans="1:6" ht="24.75" customHeight="1">
      <c r="A365" s="33">
        <v>38</v>
      </c>
      <c r="B365" s="208" t="s">
        <v>104</v>
      </c>
      <c r="C365" s="209">
        <v>30000</v>
      </c>
      <c r="D365" s="209">
        <v>30000</v>
      </c>
      <c r="E365" s="209" t="s">
        <v>57</v>
      </c>
      <c r="F365" s="209">
        <v>1020000</v>
      </c>
    </row>
    <row r="366" spans="1:6" ht="24.75" customHeight="1">
      <c r="A366" s="33">
        <v>39</v>
      </c>
      <c r="B366" s="208" t="s">
        <v>294</v>
      </c>
      <c r="C366" s="209">
        <v>16620</v>
      </c>
      <c r="D366" s="209">
        <v>9</v>
      </c>
      <c r="E366" s="209" t="s">
        <v>68</v>
      </c>
      <c r="F366" s="209">
        <v>990000</v>
      </c>
    </row>
    <row r="367" spans="1:6" ht="24.75" customHeight="1">
      <c r="A367" s="33">
        <v>40</v>
      </c>
      <c r="B367" s="208" t="s">
        <v>97</v>
      </c>
      <c r="C367" s="209">
        <v>2875</v>
      </c>
      <c r="D367" s="209">
        <v>25</v>
      </c>
      <c r="E367" s="209" t="s">
        <v>68</v>
      </c>
      <c r="F367" s="209">
        <v>910500</v>
      </c>
    </row>
    <row r="368" spans="1:6" ht="24.75" customHeight="1">
      <c r="A368" s="33">
        <v>41</v>
      </c>
      <c r="B368" s="208" t="s">
        <v>167</v>
      </c>
      <c r="C368" s="209">
        <v>3225</v>
      </c>
      <c r="D368" s="209">
        <v>1</v>
      </c>
      <c r="E368" s="209" t="s">
        <v>63</v>
      </c>
      <c r="F368" s="209">
        <v>908000</v>
      </c>
    </row>
    <row r="369" spans="1:6" ht="24.75" customHeight="1">
      <c r="A369" s="33">
        <v>42</v>
      </c>
      <c r="B369" s="208" t="s">
        <v>109</v>
      </c>
      <c r="C369" s="209">
        <v>2422</v>
      </c>
      <c r="D369" s="209">
        <v>211</v>
      </c>
      <c r="E369" s="209" t="s">
        <v>57</v>
      </c>
      <c r="F369" s="209">
        <v>894020</v>
      </c>
    </row>
    <row r="370" spans="1:6" ht="24.75" customHeight="1">
      <c r="A370" s="33">
        <v>43</v>
      </c>
      <c r="B370" s="208" t="s">
        <v>326</v>
      </c>
      <c r="C370" s="209">
        <v>14434</v>
      </c>
      <c r="D370" s="209">
        <v>4</v>
      </c>
      <c r="E370" s="209" t="s">
        <v>63</v>
      </c>
      <c r="F370" s="209">
        <v>870000</v>
      </c>
    </row>
    <row r="371" spans="1:6" ht="24.75" customHeight="1">
      <c r="A371" s="33">
        <v>44</v>
      </c>
      <c r="B371" s="208" t="s">
        <v>86</v>
      </c>
      <c r="C371" s="209">
        <v>5397</v>
      </c>
      <c r="D371" s="209">
        <v>103</v>
      </c>
      <c r="E371" s="209" t="s">
        <v>68</v>
      </c>
      <c r="F371" s="209">
        <v>869906</v>
      </c>
    </row>
    <row r="372" spans="1:6" ht="24.75" customHeight="1">
      <c r="A372" s="33">
        <v>45</v>
      </c>
      <c r="B372" s="208" t="s">
        <v>171</v>
      </c>
      <c r="C372" s="209">
        <v>8023</v>
      </c>
      <c r="D372" s="209">
        <v>8023</v>
      </c>
      <c r="E372" s="209" t="s">
        <v>57</v>
      </c>
      <c r="F372" s="209">
        <v>836400</v>
      </c>
    </row>
    <row r="373" spans="1:6" ht="24.75" customHeight="1">
      <c r="A373" s="33">
        <v>46</v>
      </c>
      <c r="B373" s="208" t="s">
        <v>327</v>
      </c>
      <c r="C373" s="209">
        <v>12015</v>
      </c>
      <c r="D373" s="209">
        <v>12015</v>
      </c>
      <c r="E373" s="209" t="s">
        <v>57</v>
      </c>
      <c r="F373" s="209">
        <v>772050</v>
      </c>
    </row>
    <row r="374" spans="1:6" ht="24.75" customHeight="1">
      <c r="A374" s="33">
        <v>47</v>
      </c>
      <c r="B374" s="208" t="s">
        <v>328</v>
      </c>
      <c r="C374" s="209">
        <v>9180</v>
      </c>
      <c r="D374" s="209">
        <v>870</v>
      </c>
      <c r="E374" s="209" t="s">
        <v>57</v>
      </c>
      <c r="F374" s="209">
        <v>692500</v>
      </c>
    </row>
    <row r="375" spans="1:6" ht="24.75" customHeight="1">
      <c r="A375" s="33">
        <v>48</v>
      </c>
      <c r="B375" s="208" t="s">
        <v>329</v>
      </c>
      <c r="C375" s="209">
        <v>196</v>
      </c>
      <c r="D375" s="209">
        <v>196</v>
      </c>
      <c r="E375" s="209" t="s">
        <v>57</v>
      </c>
      <c r="F375" s="209">
        <v>607170</v>
      </c>
    </row>
    <row r="376" spans="1:6" ht="24.75" customHeight="1">
      <c r="A376" s="33">
        <v>49</v>
      </c>
      <c r="B376" s="208" t="s">
        <v>102</v>
      </c>
      <c r="C376" s="209">
        <v>30130</v>
      </c>
      <c r="D376" s="209">
        <v>30130</v>
      </c>
      <c r="E376" s="209" t="s">
        <v>60</v>
      </c>
      <c r="F376" s="209">
        <v>596574</v>
      </c>
    </row>
    <row r="377" spans="1:6" ht="24.75" customHeight="1">
      <c r="A377" s="33">
        <v>50</v>
      </c>
      <c r="B377" s="208" t="s">
        <v>85</v>
      </c>
      <c r="C377" s="209">
        <v>5370</v>
      </c>
      <c r="D377" s="209">
        <v>915000</v>
      </c>
      <c r="E377" s="209" t="s">
        <v>57</v>
      </c>
      <c r="F377" s="209">
        <v>547500</v>
      </c>
    </row>
    <row r="378" spans="1:6" ht="24.75" customHeight="1">
      <c r="A378" s="716" t="s">
        <v>111</v>
      </c>
      <c r="B378" s="716"/>
      <c r="C378" s="209">
        <f>SUM(C328:C377)</f>
        <v>56577745</v>
      </c>
      <c r="D378" s="209">
        <f>SUM(D328:D377)</f>
        <v>113736894</v>
      </c>
      <c r="E378" s="209"/>
      <c r="F378" s="209">
        <f>SUM(F328:F377)</f>
        <v>1097266437</v>
      </c>
    </row>
    <row r="379" spans="1:6" ht="24.75" customHeight="1">
      <c r="A379" s="716" t="s">
        <v>112</v>
      </c>
      <c r="B379" s="716"/>
      <c r="C379" s="210">
        <f>C380-C378</f>
        <v>3036227.960000001</v>
      </c>
      <c r="D379" s="210">
        <v>205115</v>
      </c>
      <c r="E379" s="210"/>
      <c r="F379" s="210">
        <f>F380-F378</f>
        <v>39653685.27999997</v>
      </c>
    </row>
    <row r="380" spans="1:6" ht="24.75" customHeight="1">
      <c r="A380" s="716" t="s">
        <v>17</v>
      </c>
      <c r="B380" s="716"/>
      <c r="C380" s="210">
        <v>59613972.96</v>
      </c>
      <c r="D380" s="210">
        <f>SUM(D378:D379)</f>
        <v>113942009</v>
      </c>
      <c r="E380" s="210"/>
      <c r="F380" s="210">
        <v>1136920122.28</v>
      </c>
    </row>
    <row r="381" spans="1:6" ht="24.75" customHeight="1">
      <c r="A381" s="28"/>
      <c r="C381" s="211"/>
      <c r="D381" s="211"/>
      <c r="E381" s="211"/>
      <c r="F381" s="211"/>
    </row>
    <row r="387" spans="1:6" ht="24.75" customHeight="1">
      <c r="A387" s="203" t="s">
        <v>47</v>
      </c>
      <c r="B387" s="203"/>
      <c r="C387" s="203"/>
      <c r="D387" s="203"/>
      <c r="E387" s="203"/>
      <c r="F387" s="203"/>
    </row>
    <row r="388" spans="1:6" ht="24.75" customHeight="1">
      <c r="A388" s="204" t="s">
        <v>48</v>
      </c>
      <c r="B388" s="204"/>
      <c r="C388" s="204"/>
      <c r="D388" s="204"/>
      <c r="E388" s="204"/>
      <c r="F388" s="204"/>
    </row>
    <row r="389" spans="1:6" ht="24.75" customHeight="1">
      <c r="A389" s="204" t="s">
        <v>352</v>
      </c>
      <c r="B389" s="204"/>
      <c r="C389" s="204"/>
      <c r="D389" s="204"/>
      <c r="E389" s="204"/>
      <c r="F389" s="204"/>
    </row>
    <row r="390" spans="1:6" ht="24.75" customHeight="1">
      <c r="A390" s="212"/>
      <c r="B390" s="213"/>
      <c r="C390" s="214"/>
      <c r="D390" s="214"/>
      <c r="E390" s="214"/>
      <c r="F390" s="214"/>
    </row>
    <row r="391" spans="1:6" ht="24.75" customHeight="1">
      <c r="A391" s="215" t="s">
        <v>50</v>
      </c>
      <c r="B391" s="206" t="s">
        <v>51</v>
      </c>
      <c r="C391" s="207" t="s">
        <v>52</v>
      </c>
      <c r="D391" s="207" t="s">
        <v>53</v>
      </c>
      <c r="E391" s="207" t="s">
        <v>54</v>
      </c>
      <c r="F391" s="207" t="s">
        <v>55</v>
      </c>
    </row>
    <row r="392" spans="1:6" ht="24.75" customHeight="1">
      <c r="A392" s="216">
        <v>1</v>
      </c>
      <c r="B392" s="150" t="s">
        <v>56</v>
      </c>
      <c r="C392" s="217">
        <v>4895214</v>
      </c>
      <c r="D392" s="217">
        <v>18639691</v>
      </c>
      <c r="E392" s="217" t="s">
        <v>57</v>
      </c>
      <c r="F392" s="217">
        <v>268507641</v>
      </c>
    </row>
    <row r="393" spans="1:6" ht="24.75" customHeight="1">
      <c r="A393" s="216">
        <v>2</v>
      </c>
      <c r="B393" s="150" t="s">
        <v>58</v>
      </c>
      <c r="C393" s="217">
        <v>19963628</v>
      </c>
      <c r="D393" s="217">
        <v>48613964</v>
      </c>
      <c r="E393" s="217" t="s">
        <v>57</v>
      </c>
      <c r="F393" s="217">
        <v>154074294</v>
      </c>
    </row>
    <row r="394" spans="1:6" ht="24.75" customHeight="1">
      <c r="A394" s="216">
        <v>3</v>
      </c>
      <c r="B394" s="150" t="s">
        <v>59</v>
      </c>
      <c r="C394" s="217">
        <v>11295851</v>
      </c>
      <c r="D394" s="217">
        <v>13432945</v>
      </c>
      <c r="E394" s="217" t="s">
        <v>60</v>
      </c>
      <c r="F394" s="217">
        <v>153101824</v>
      </c>
    </row>
    <row r="395" spans="1:6" ht="24.75" customHeight="1">
      <c r="A395" s="216">
        <v>4</v>
      </c>
      <c r="B395" s="150" t="s">
        <v>61</v>
      </c>
      <c r="C395" s="217">
        <v>5760875</v>
      </c>
      <c r="D395" s="217">
        <v>7864204</v>
      </c>
      <c r="E395" s="217" t="s">
        <v>60</v>
      </c>
      <c r="F395" s="217">
        <v>116228952</v>
      </c>
    </row>
    <row r="396" spans="1:6" ht="24.75" customHeight="1">
      <c r="A396" s="216">
        <v>5</v>
      </c>
      <c r="B396" s="150" t="s">
        <v>165</v>
      </c>
      <c r="C396" s="217">
        <v>254010</v>
      </c>
      <c r="D396" s="217">
        <v>119</v>
      </c>
      <c r="E396" s="217" t="s">
        <v>63</v>
      </c>
      <c r="F396" s="217">
        <v>115586734</v>
      </c>
    </row>
    <row r="397" spans="1:6" ht="24.75" customHeight="1">
      <c r="A397" s="216">
        <v>6</v>
      </c>
      <c r="B397" s="150" t="s">
        <v>73</v>
      </c>
      <c r="C397" s="217">
        <v>110664</v>
      </c>
      <c r="D397" s="217">
        <v>3434</v>
      </c>
      <c r="E397" s="217" t="s">
        <v>68</v>
      </c>
      <c r="F397" s="217">
        <v>36223777</v>
      </c>
    </row>
    <row r="398" spans="1:6" ht="24.75" customHeight="1">
      <c r="A398" s="216">
        <v>7</v>
      </c>
      <c r="B398" s="150" t="s">
        <v>64</v>
      </c>
      <c r="C398" s="217">
        <v>156393</v>
      </c>
      <c r="D398" s="217">
        <v>14175</v>
      </c>
      <c r="E398" s="217" t="s">
        <v>57</v>
      </c>
      <c r="F398" s="217">
        <v>26622682</v>
      </c>
    </row>
    <row r="399" spans="1:6" ht="24.75" customHeight="1">
      <c r="A399" s="216">
        <v>8</v>
      </c>
      <c r="B399" s="150" t="s">
        <v>70</v>
      </c>
      <c r="C399" s="217">
        <v>1498000</v>
      </c>
      <c r="D399" s="217">
        <v>933030</v>
      </c>
      <c r="E399" s="217" t="s">
        <v>57</v>
      </c>
      <c r="F399" s="217">
        <v>21566450</v>
      </c>
    </row>
    <row r="400" spans="1:6" ht="24.75" customHeight="1">
      <c r="A400" s="216">
        <v>9</v>
      </c>
      <c r="B400" s="150" t="s">
        <v>65</v>
      </c>
      <c r="C400" s="217">
        <v>1622490</v>
      </c>
      <c r="D400" s="217">
        <v>135670</v>
      </c>
      <c r="E400" s="217" t="s">
        <v>57</v>
      </c>
      <c r="F400" s="217">
        <v>15303708</v>
      </c>
    </row>
    <row r="401" spans="1:6" ht="24.75" customHeight="1">
      <c r="A401" s="216">
        <v>10</v>
      </c>
      <c r="B401" s="150" t="s">
        <v>20</v>
      </c>
      <c r="C401" s="217">
        <v>2</v>
      </c>
      <c r="D401" s="217">
        <v>8698939</v>
      </c>
      <c r="E401" s="217"/>
      <c r="F401" s="217">
        <v>13505892</v>
      </c>
    </row>
    <row r="402" spans="1:6" ht="24.75" customHeight="1">
      <c r="A402" s="216">
        <v>11</v>
      </c>
      <c r="B402" s="150" t="s">
        <v>66</v>
      </c>
      <c r="C402" s="217">
        <v>185356</v>
      </c>
      <c r="D402" s="217">
        <v>162387</v>
      </c>
      <c r="E402" s="217" t="s">
        <v>60</v>
      </c>
      <c r="F402" s="217">
        <v>11737291</v>
      </c>
    </row>
    <row r="403" spans="1:6" ht="24.75" customHeight="1">
      <c r="A403" s="216">
        <v>12</v>
      </c>
      <c r="B403" s="150" t="s">
        <v>67</v>
      </c>
      <c r="C403" s="217">
        <v>117982</v>
      </c>
      <c r="D403" s="217">
        <v>971</v>
      </c>
      <c r="E403" s="217" t="s">
        <v>68</v>
      </c>
      <c r="F403" s="217">
        <v>11395739</v>
      </c>
    </row>
    <row r="404" spans="1:6" ht="24.75" customHeight="1">
      <c r="A404" s="216">
        <v>13</v>
      </c>
      <c r="B404" s="150" t="s">
        <v>72</v>
      </c>
      <c r="C404" s="217">
        <v>103167</v>
      </c>
      <c r="D404" s="217">
        <v>94307</v>
      </c>
      <c r="E404" s="217" t="s">
        <v>57</v>
      </c>
      <c r="F404" s="217">
        <v>11304790</v>
      </c>
    </row>
    <row r="405" spans="1:6" ht="24.75" customHeight="1">
      <c r="A405" s="216">
        <v>14</v>
      </c>
      <c r="B405" s="150" t="s">
        <v>175</v>
      </c>
      <c r="C405" s="217">
        <v>555254</v>
      </c>
      <c r="D405" s="217">
        <v>555254</v>
      </c>
      <c r="E405" s="217" t="s">
        <v>57</v>
      </c>
      <c r="F405" s="217">
        <v>10264883</v>
      </c>
    </row>
    <row r="406" spans="1:6" ht="24.75" customHeight="1">
      <c r="A406" s="216">
        <v>15</v>
      </c>
      <c r="B406" s="150" t="s">
        <v>71</v>
      </c>
      <c r="C406" s="217">
        <v>135010</v>
      </c>
      <c r="D406" s="217">
        <v>102903</v>
      </c>
      <c r="E406" s="217" t="s">
        <v>57</v>
      </c>
      <c r="F406" s="217">
        <v>8970892</v>
      </c>
    </row>
    <row r="407" spans="1:6" ht="24.75" customHeight="1">
      <c r="A407" s="216">
        <v>16</v>
      </c>
      <c r="B407" s="150" t="s">
        <v>75</v>
      </c>
      <c r="C407" s="217">
        <v>546610</v>
      </c>
      <c r="D407" s="217">
        <v>546610</v>
      </c>
      <c r="E407" s="217" t="s">
        <v>60</v>
      </c>
      <c r="F407" s="217">
        <v>8408222</v>
      </c>
    </row>
    <row r="408" spans="1:6" ht="24.75" customHeight="1">
      <c r="A408" s="216">
        <v>17</v>
      </c>
      <c r="B408" s="150" t="s">
        <v>69</v>
      </c>
      <c r="C408" s="217">
        <v>76590</v>
      </c>
      <c r="D408" s="217">
        <v>4198</v>
      </c>
      <c r="E408" s="217" t="s">
        <v>57</v>
      </c>
      <c r="F408" s="217">
        <v>8367727</v>
      </c>
    </row>
    <row r="409" spans="1:6" ht="24.75" customHeight="1">
      <c r="A409" s="216">
        <v>18</v>
      </c>
      <c r="B409" s="150" t="s">
        <v>74</v>
      </c>
      <c r="C409" s="217">
        <v>22364</v>
      </c>
      <c r="D409" s="217">
        <v>231</v>
      </c>
      <c r="E409" s="217" t="s">
        <v>68</v>
      </c>
      <c r="F409" s="217">
        <v>7065071</v>
      </c>
    </row>
    <row r="410" spans="1:6" ht="24.75" customHeight="1">
      <c r="A410" s="216">
        <v>19</v>
      </c>
      <c r="B410" s="150" t="s">
        <v>353</v>
      </c>
      <c r="C410" s="217">
        <v>13080</v>
      </c>
      <c r="D410" s="217">
        <v>30</v>
      </c>
      <c r="E410" s="217" t="s">
        <v>63</v>
      </c>
      <c r="F410" s="217">
        <v>5100000</v>
      </c>
    </row>
    <row r="411" spans="1:6" ht="24.75" customHeight="1">
      <c r="A411" s="216">
        <v>20</v>
      </c>
      <c r="B411" s="150" t="s">
        <v>169</v>
      </c>
      <c r="C411" s="217">
        <v>25395</v>
      </c>
      <c r="D411" s="217">
        <v>188</v>
      </c>
      <c r="E411" s="217" t="s">
        <v>68</v>
      </c>
      <c r="F411" s="217">
        <v>4465253</v>
      </c>
    </row>
    <row r="412" spans="1:6" ht="24.75" customHeight="1">
      <c r="A412" s="216">
        <v>21</v>
      </c>
      <c r="B412" s="150" t="s">
        <v>82</v>
      </c>
      <c r="C412" s="217">
        <v>352680</v>
      </c>
      <c r="D412" s="217">
        <v>377000</v>
      </c>
      <c r="E412" s="217" t="s">
        <v>60</v>
      </c>
      <c r="F412" s="217">
        <v>3178429</v>
      </c>
    </row>
    <row r="413" spans="1:6" ht="24.75" customHeight="1">
      <c r="A413" s="216">
        <v>22</v>
      </c>
      <c r="B413" s="150" t="s">
        <v>83</v>
      </c>
      <c r="C413" s="217">
        <v>11810</v>
      </c>
      <c r="D413" s="217">
        <v>23482</v>
      </c>
      <c r="E413" s="217" t="s">
        <v>57</v>
      </c>
      <c r="F413" s="217">
        <v>3133936</v>
      </c>
    </row>
    <row r="414" spans="1:6" ht="24.75" customHeight="1">
      <c r="A414" s="216">
        <v>23</v>
      </c>
      <c r="B414" s="150" t="s">
        <v>354</v>
      </c>
      <c r="C414" s="217">
        <v>24500</v>
      </c>
      <c r="D414" s="217">
        <v>24</v>
      </c>
      <c r="E414" s="217" t="s">
        <v>57</v>
      </c>
      <c r="F414" s="217">
        <v>3112469</v>
      </c>
    </row>
    <row r="415" spans="1:6" ht="24.75" customHeight="1">
      <c r="A415" s="216">
        <v>24</v>
      </c>
      <c r="B415" s="150" t="s">
        <v>94</v>
      </c>
      <c r="C415" s="217">
        <v>36871</v>
      </c>
      <c r="D415" s="217">
        <v>6211</v>
      </c>
      <c r="E415" s="217" t="s">
        <v>57</v>
      </c>
      <c r="F415" s="217">
        <v>2812781</v>
      </c>
    </row>
    <row r="416" spans="1:6" ht="24.75" customHeight="1">
      <c r="A416" s="216">
        <v>25</v>
      </c>
      <c r="B416" s="150" t="s">
        <v>84</v>
      </c>
      <c r="C416" s="217">
        <v>233402</v>
      </c>
      <c r="D416" s="217">
        <v>201127</v>
      </c>
      <c r="E416" s="217" t="s">
        <v>57</v>
      </c>
      <c r="F416" s="217">
        <v>2626336</v>
      </c>
    </row>
    <row r="417" spans="1:6" ht="24.75" customHeight="1">
      <c r="A417" s="216">
        <v>26</v>
      </c>
      <c r="B417" s="150" t="s">
        <v>177</v>
      </c>
      <c r="C417" s="217">
        <v>179960</v>
      </c>
      <c r="D417" s="217">
        <v>132400</v>
      </c>
      <c r="E417" s="217" t="s">
        <v>57</v>
      </c>
      <c r="F417" s="217">
        <v>2444170</v>
      </c>
    </row>
    <row r="418" spans="1:6" ht="24.75" customHeight="1">
      <c r="A418" s="216">
        <v>27</v>
      </c>
      <c r="B418" s="150" t="s">
        <v>355</v>
      </c>
      <c r="C418" s="217">
        <v>107000</v>
      </c>
      <c r="D418" s="217">
        <v>51200</v>
      </c>
      <c r="E418" s="217" t="s">
        <v>57</v>
      </c>
      <c r="F418" s="217">
        <v>2094000</v>
      </c>
    </row>
    <row r="419" spans="1:6" ht="24.75" customHeight="1">
      <c r="A419" s="216">
        <v>28</v>
      </c>
      <c r="B419" s="150" t="s">
        <v>215</v>
      </c>
      <c r="C419" s="217">
        <v>24677</v>
      </c>
      <c r="D419" s="217">
        <v>24677</v>
      </c>
      <c r="E419" s="217" t="s">
        <v>57</v>
      </c>
      <c r="F419" s="217">
        <v>2084641</v>
      </c>
    </row>
    <row r="420" spans="1:6" ht="24.75" customHeight="1">
      <c r="A420" s="216">
        <v>29</v>
      </c>
      <c r="B420" s="150" t="s">
        <v>93</v>
      </c>
      <c r="C420" s="217">
        <v>129162</v>
      </c>
      <c r="D420" s="217">
        <v>159461</v>
      </c>
      <c r="E420" s="217" t="s">
        <v>60</v>
      </c>
      <c r="F420" s="217">
        <v>1943737</v>
      </c>
    </row>
    <row r="421" spans="1:6" ht="24.75" customHeight="1">
      <c r="A421" s="216">
        <v>30</v>
      </c>
      <c r="B421" s="150" t="s">
        <v>89</v>
      </c>
      <c r="C421" s="217">
        <v>70244</v>
      </c>
      <c r="D421" s="217">
        <v>29884</v>
      </c>
      <c r="E421" s="217" t="s">
        <v>57</v>
      </c>
      <c r="F421" s="217">
        <v>1683380</v>
      </c>
    </row>
    <row r="422" spans="1:6" ht="24.75" customHeight="1">
      <c r="A422" s="216">
        <v>31</v>
      </c>
      <c r="B422" s="150" t="s">
        <v>91</v>
      </c>
      <c r="C422" s="217">
        <v>213855</v>
      </c>
      <c r="D422" s="217">
        <v>219754</v>
      </c>
      <c r="E422" s="217" t="s">
        <v>60</v>
      </c>
      <c r="F422" s="217">
        <v>1602304</v>
      </c>
    </row>
    <row r="423" spans="1:6" ht="24.75" customHeight="1">
      <c r="A423" s="216">
        <v>32</v>
      </c>
      <c r="B423" s="150" t="s">
        <v>76</v>
      </c>
      <c r="C423" s="217">
        <v>28808</v>
      </c>
      <c r="D423" s="217">
        <v>5610</v>
      </c>
      <c r="E423" s="217" t="s">
        <v>57</v>
      </c>
      <c r="F423" s="217">
        <v>1556542</v>
      </c>
    </row>
    <row r="424" spans="1:6" ht="24.75" customHeight="1">
      <c r="A424" s="216">
        <v>33</v>
      </c>
      <c r="B424" s="150" t="s">
        <v>327</v>
      </c>
      <c r="C424" s="217">
        <v>25270</v>
      </c>
      <c r="D424" s="217">
        <v>33990</v>
      </c>
      <c r="E424" s="217" t="s">
        <v>57</v>
      </c>
      <c r="F424" s="217">
        <v>1490600</v>
      </c>
    </row>
    <row r="425" spans="1:6" ht="24.75" customHeight="1">
      <c r="A425" s="216">
        <v>34</v>
      </c>
      <c r="B425" s="150" t="s">
        <v>292</v>
      </c>
      <c r="C425" s="217">
        <v>25189</v>
      </c>
      <c r="D425" s="217">
        <v>22309</v>
      </c>
      <c r="E425" s="217" t="s">
        <v>57</v>
      </c>
      <c r="F425" s="217">
        <v>1219842</v>
      </c>
    </row>
    <row r="426" spans="1:6" ht="24.75" customHeight="1">
      <c r="A426" s="216">
        <v>35</v>
      </c>
      <c r="B426" s="150" t="s">
        <v>356</v>
      </c>
      <c r="C426" s="217">
        <v>180000</v>
      </c>
      <c r="D426" s="217">
        <v>600000</v>
      </c>
      <c r="E426" s="217" t="s">
        <v>57</v>
      </c>
      <c r="F426" s="217">
        <v>1200000</v>
      </c>
    </row>
    <row r="427" spans="1:6" ht="24.75" customHeight="1">
      <c r="A427" s="216">
        <v>36</v>
      </c>
      <c r="B427" s="150" t="s">
        <v>96</v>
      </c>
      <c r="C427" s="217">
        <v>7833</v>
      </c>
      <c r="D427" s="217">
        <v>8251</v>
      </c>
      <c r="E427" s="217" t="s">
        <v>57</v>
      </c>
      <c r="F427" s="217">
        <v>1186543</v>
      </c>
    </row>
    <row r="428" spans="1:6" ht="24.75" customHeight="1">
      <c r="A428" s="216">
        <v>37</v>
      </c>
      <c r="B428" s="150" t="s">
        <v>220</v>
      </c>
      <c r="C428" s="217">
        <v>15750</v>
      </c>
      <c r="D428" s="217">
        <v>21</v>
      </c>
      <c r="E428" s="217" t="s">
        <v>63</v>
      </c>
      <c r="F428" s="217">
        <v>1081500</v>
      </c>
    </row>
    <row r="429" spans="1:6" ht="24.75" customHeight="1">
      <c r="A429" s="216">
        <v>38</v>
      </c>
      <c r="B429" s="150" t="s">
        <v>104</v>
      </c>
      <c r="C429" s="217">
        <v>30350</v>
      </c>
      <c r="D429" s="217">
        <v>30100</v>
      </c>
      <c r="E429" s="217" t="s">
        <v>57</v>
      </c>
      <c r="F429" s="217">
        <v>1044700</v>
      </c>
    </row>
    <row r="430" spans="1:6" ht="24.75" customHeight="1">
      <c r="A430" s="216">
        <v>39</v>
      </c>
      <c r="B430" s="150" t="s">
        <v>81</v>
      </c>
      <c r="C430" s="217">
        <v>223</v>
      </c>
      <c r="D430" s="217">
        <v>738</v>
      </c>
      <c r="E430" s="217" t="s">
        <v>57</v>
      </c>
      <c r="F430" s="217">
        <v>805589</v>
      </c>
    </row>
    <row r="431" spans="1:6" ht="24.75" customHeight="1">
      <c r="A431" s="216">
        <v>40</v>
      </c>
      <c r="B431" s="150" t="s">
        <v>171</v>
      </c>
      <c r="C431" s="217">
        <v>2099</v>
      </c>
      <c r="D431" s="217">
        <v>2099</v>
      </c>
      <c r="E431" s="217" t="s">
        <v>57</v>
      </c>
      <c r="F431" s="217">
        <v>688800</v>
      </c>
    </row>
    <row r="432" spans="1:6" ht="24.75" customHeight="1">
      <c r="A432" s="216">
        <v>41</v>
      </c>
      <c r="B432" s="150" t="s">
        <v>101</v>
      </c>
      <c r="C432" s="217">
        <v>4221</v>
      </c>
      <c r="D432" s="217">
        <v>5000</v>
      </c>
      <c r="E432" s="217" t="s">
        <v>57</v>
      </c>
      <c r="F432" s="217">
        <v>608864</v>
      </c>
    </row>
    <row r="433" spans="1:6" ht="24.75" customHeight="1">
      <c r="A433" s="216">
        <v>42</v>
      </c>
      <c r="B433" s="150" t="s">
        <v>293</v>
      </c>
      <c r="C433" s="217">
        <v>5371</v>
      </c>
      <c r="D433" s="217">
        <v>5690</v>
      </c>
      <c r="E433" s="217" t="s">
        <v>60</v>
      </c>
      <c r="F433" s="217">
        <v>590212</v>
      </c>
    </row>
    <row r="434" spans="1:6" ht="24.75" customHeight="1">
      <c r="A434" s="216">
        <v>43</v>
      </c>
      <c r="B434" s="150" t="s">
        <v>218</v>
      </c>
      <c r="C434" s="217">
        <v>5756</v>
      </c>
      <c r="D434" s="217">
        <v>53153</v>
      </c>
      <c r="E434" s="217" t="s">
        <v>57</v>
      </c>
      <c r="F434" s="217">
        <v>567786</v>
      </c>
    </row>
    <row r="435" spans="1:6" ht="24.75" customHeight="1">
      <c r="A435" s="216">
        <v>44</v>
      </c>
      <c r="B435" s="150" t="s">
        <v>98</v>
      </c>
      <c r="C435" s="217">
        <v>4225</v>
      </c>
      <c r="D435" s="217">
        <v>5100</v>
      </c>
      <c r="E435" s="217" t="s">
        <v>57</v>
      </c>
      <c r="F435" s="217">
        <v>545067</v>
      </c>
    </row>
    <row r="436" spans="1:6" ht="24.75" customHeight="1">
      <c r="A436" s="216">
        <v>45</v>
      </c>
      <c r="B436" s="150" t="s">
        <v>110</v>
      </c>
      <c r="C436" s="217">
        <v>90000</v>
      </c>
      <c r="D436" s="217">
        <v>90000</v>
      </c>
      <c r="E436" s="217" t="s">
        <v>57</v>
      </c>
      <c r="F436" s="217">
        <v>540000</v>
      </c>
    </row>
    <row r="437" spans="1:6" ht="24.75" customHeight="1">
      <c r="A437" s="216">
        <v>46</v>
      </c>
      <c r="B437" s="150" t="s">
        <v>357</v>
      </c>
      <c r="C437" s="217">
        <v>1100</v>
      </c>
      <c r="D437" s="217">
        <v>1100</v>
      </c>
      <c r="E437" s="217" t="s">
        <v>57</v>
      </c>
      <c r="F437" s="217">
        <v>520475</v>
      </c>
    </row>
    <row r="438" spans="1:6" ht="24.75" customHeight="1">
      <c r="A438" s="216">
        <v>47</v>
      </c>
      <c r="B438" s="150" t="s">
        <v>105</v>
      </c>
      <c r="C438" s="217">
        <v>6499</v>
      </c>
      <c r="D438" s="217">
        <v>3026</v>
      </c>
      <c r="E438" s="217" t="s">
        <v>57</v>
      </c>
      <c r="F438" s="217">
        <v>500629</v>
      </c>
    </row>
    <row r="439" spans="1:6" ht="24.75" customHeight="1">
      <c r="A439" s="216">
        <v>48</v>
      </c>
      <c r="B439" s="150" t="s">
        <v>85</v>
      </c>
      <c r="C439" s="217">
        <v>6980</v>
      </c>
      <c r="D439" s="217">
        <v>615000</v>
      </c>
      <c r="E439" s="217" t="s">
        <v>57</v>
      </c>
      <c r="F439" s="217">
        <v>432500</v>
      </c>
    </row>
    <row r="440" spans="1:6" ht="24.75" customHeight="1">
      <c r="A440" s="216">
        <v>49</v>
      </c>
      <c r="B440" s="150" t="s">
        <v>261</v>
      </c>
      <c r="C440" s="217">
        <v>123000</v>
      </c>
      <c r="D440" s="217">
        <v>6120</v>
      </c>
      <c r="E440" s="217" t="s">
        <v>57</v>
      </c>
      <c r="F440" s="217">
        <v>413976</v>
      </c>
    </row>
    <row r="441" spans="1:6" ht="24.75" customHeight="1">
      <c r="A441" s="216">
        <v>50</v>
      </c>
      <c r="B441" s="150" t="s">
        <v>172</v>
      </c>
      <c r="C441" s="217">
        <v>1308</v>
      </c>
      <c r="D441" s="217">
        <v>1301</v>
      </c>
      <c r="E441" s="217" t="s">
        <v>57</v>
      </c>
      <c r="F441" s="217">
        <v>406090</v>
      </c>
    </row>
    <row r="442" spans="1:6" ht="24.75" customHeight="1">
      <c r="A442" s="713" t="s">
        <v>111</v>
      </c>
      <c r="B442" s="714"/>
      <c r="C442" s="217">
        <f>SUM(C392:C441)</f>
        <v>49286078</v>
      </c>
      <c r="D442" s="217">
        <f>SUM(D392:D441)</f>
        <v>102517078</v>
      </c>
      <c r="E442" s="217"/>
      <c r="F442" s="217">
        <f>SUM(F392:F441)</f>
        <v>1049917720</v>
      </c>
    </row>
    <row r="443" spans="1:6" ht="24.75" customHeight="1">
      <c r="A443" s="713" t="s">
        <v>112</v>
      </c>
      <c r="B443" s="714"/>
      <c r="C443" s="218">
        <f>C444-C442</f>
        <v>324111.4399999976</v>
      </c>
      <c r="D443" s="218">
        <v>62205</v>
      </c>
      <c r="E443" s="218"/>
      <c r="F443" s="218">
        <f>F444-F442</f>
        <v>13179011.450000048</v>
      </c>
    </row>
    <row r="444" spans="1:6" ht="24.75" customHeight="1">
      <c r="A444" s="713" t="s">
        <v>17</v>
      </c>
      <c r="B444" s="714"/>
      <c r="C444" s="218">
        <v>49610189.44</v>
      </c>
      <c r="D444" s="218">
        <f>SUM(D442:D443)</f>
        <v>102579283</v>
      </c>
      <c r="E444" s="218"/>
      <c r="F444" s="218">
        <v>1063096731.45</v>
      </c>
    </row>
    <row r="445" spans="1:6" ht="24.75" customHeight="1">
      <c r="A445" s="212"/>
      <c r="B445" s="213"/>
      <c r="C445" s="214"/>
      <c r="D445" s="214"/>
      <c r="E445" s="214"/>
      <c r="F445" s="214"/>
    </row>
    <row r="446" spans="1:6" ht="24.75" customHeight="1">
      <c r="A446" s="219" t="s">
        <v>358</v>
      </c>
      <c r="B446" s="219"/>
      <c r="C446" s="220"/>
      <c r="D446" s="220"/>
      <c r="E446" s="220"/>
      <c r="F446" s="214"/>
    </row>
    <row r="447" spans="1:6" ht="24.75" customHeight="1">
      <c r="A447" s="221"/>
      <c r="B447" s="219" t="s">
        <v>359</v>
      </c>
      <c r="C447" s="220"/>
      <c r="D447" s="220"/>
      <c r="E447" s="220"/>
      <c r="F447" s="214"/>
    </row>
    <row r="448" spans="1:6" ht="24.75" customHeight="1">
      <c r="A448" s="221"/>
      <c r="B448" s="219" t="s">
        <v>360</v>
      </c>
      <c r="C448" s="220"/>
      <c r="D448" s="220"/>
      <c r="E448" s="220"/>
      <c r="F448" s="214"/>
    </row>
    <row r="449" spans="1:6" ht="24.75" customHeight="1">
      <c r="A449" s="221"/>
      <c r="B449" s="219"/>
      <c r="C449" s="220"/>
      <c r="D449" s="220"/>
      <c r="E449" s="220"/>
      <c r="F449" s="214"/>
    </row>
    <row r="450" spans="1:6" ht="24.75" customHeight="1">
      <c r="A450" s="212"/>
      <c r="B450" s="213"/>
      <c r="C450" s="214"/>
      <c r="D450" s="214"/>
      <c r="E450" s="214"/>
      <c r="F450" s="214"/>
    </row>
    <row r="454" spans="1:6" ht="24.75" customHeight="1">
      <c r="A454" s="191" t="s">
        <v>47</v>
      </c>
      <c r="B454" s="191"/>
      <c r="C454" s="191"/>
      <c r="D454" s="191"/>
      <c r="E454" s="191"/>
      <c r="F454" s="191"/>
    </row>
    <row r="455" spans="1:6" ht="24.75" customHeight="1">
      <c r="A455" s="192" t="s">
        <v>48</v>
      </c>
      <c r="B455" s="192"/>
      <c r="C455" s="192"/>
      <c r="D455" s="192"/>
      <c r="E455" s="192"/>
      <c r="F455" s="192"/>
    </row>
    <row r="456" spans="1:6" ht="24.75" customHeight="1">
      <c r="A456" s="192" t="s">
        <v>387</v>
      </c>
      <c r="B456" s="192"/>
      <c r="C456" s="192"/>
      <c r="D456" s="192"/>
      <c r="E456" s="192"/>
      <c r="F456" s="192"/>
    </row>
    <row r="457" spans="1:6" ht="24.75" customHeight="1">
      <c r="A457" s="243"/>
      <c r="B457" s="244"/>
      <c r="C457" s="245"/>
      <c r="D457" s="245"/>
      <c r="E457" s="245"/>
      <c r="F457" s="245"/>
    </row>
    <row r="458" spans="1:6" ht="24.75" customHeight="1">
      <c r="A458" s="246" t="s">
        <v>50</v>
      </c>
      <c r="B458" s="247" t="s">
        <v>51</v>
      </c>
      <c r="C458" s="248" t="s">
        <v>52</v>
      </c>
      <c r="D458" s="248" t="s">
        <v>53</v>
      </c>
      <c r="E458" s="248" t="s">
        <v>54</v>
      </c>
      <c r="F458" s="248" t="s">
        <v>55</v>
      </c>
    </row>
    <row r="459" spans="1:6" ht="24.75" customHeight="1">
      <c r="A459" s="249">
        <v>1</v>
      </c>
      <c r="B459" s="150" t="s">
        <v>56</v>
      </c>
      <c r="C459" s="217">
        <v>4569198</v>
      </c>
      <c r="D459" s="217">
        <v>16914531</v>
      </c>
      <c r="E459" s="217" t="s">
        <v>57</v>
      </c>
      <c r="F459" s="217">
        <v>220569923</v>
      </c>
    </row>
    <row r="460" spans="1:6" ht="24.75" customHeight="1">
      <c r="A460" s="249">
        <v>2</v>
      </c>
      <c r="B460" s="150" t="s">
        <v>58</v>
      </c>
      <c r="C460" s="217">
        <v>25181189</v>
      </c>
      <c r="D460" s="217">
        <v>47001726</v>
      </c>
      <c r="E460" s="217" t="s">
        <v>57</v>
      </c>
      <c r="F460" s="217">
        <v>191228620</v>
      </c>
    </row>
    <row r="461" spans="1:6" ht="24.75" customHeight="1">
      <c r="A461" s="249">
        <v>3</v>
      </c>
      <c r="B461" s="150" t="s">
        <v>165</v>
      </c>
      <c r="C461" s="217">
        <v>432925</v>
      </c>
      <c r="D461" s="217">
        <v>207</v>
      </c>
      <c r="E461" s="217" t="s">
        <v>63</v>
      </c>
      <c r="F461" s="217">
        <v>185496437</v>
      </c>
    </row>
    <row r="462" spans="1:6" ht="24.75" customHeight="1">
      <c r="A462" s="249">
        <v>4</v>
      </c>
      <c r="B462" s="150" t="s">
        <v>59</v>
      </c>
      <c r="C462" s="217">
        <v>10090557</v>
      </c>
      <c r="D462" s="217">
        <v>12014821</v>
      </c>
      <c r="E462" s="217" t="s">
        <v>60</v>
      </c>
      <c r="F462" s="217">
        <v>141323590</v>
      </c>
    </row>
    <row r="463" spans="1:6" ht="24.75" customHeight="1">
      <c r="A463" s="249">
        <v>5</v>
      </c>
      <c r="B463" s="150" t="s">
        <v>61</v>
      </c>
      <c r="C463" s="217">
        <v>5641163</v>
      </c>
      <c r="D463" s="217">
        <v>7645598</v>
      </c>
      <c r="E463" s="217" t="s">
        <v>60</v>
      </c>
      <c r="F463" s="217">
        <v>101804661</v>
      </c>
    </row>
    <row r="464" spans="1:6" ht="24.75" customHeight="1">
      <c r="A464" s="249">
        <v>6</v>
      </c>
      <c r="B464" s="150" t="s">
        <v>70</v>
      </c>
      <c r="C464" s="217">
        <v>2593500</v>
      </c>
      <c r="D464" s="217">
        <v>2052980</v>
      </c>
      <c r="E464" s="217" t="s">
        <v>57</v>
      </c>
      <c r="F464" s="217">
        <v>33415939</v>
      </c>
    </row>
    <row r="465" spans="1:6" ht="24.75" customHeight="1">
      <c r="A465" s="249">
        <v>7</v>
      </c>
      <c r="B465" s="150" t="s">
        <v>20</v>
      </c>
      <c r="C465" s="217">
        <v>2</v>
      </c>
      <c r="D465" s="217">
        <v>21553145</v>
      </c>
      <c r="E465" s="217"/>
      <c r="F465" s="217">
        <v>33244310</v>
      </c>
    </row>
    <row r="466" spans="1:6" ht="24.75" customHeight="1">
      <c r="A466" s="249">
        <v>8</v>
      </c>
      <c r="B466" s="150" t="s">
        <v>73</v>
      </c>
      <c r="C466" s="217">
        <v>98839</v>
      </c>
      <c r="D466" s="217">
        <v>3355</v>
      </c>
      <c r="E466" s="217" t="s">
        <v>68</v>
      </c>
      <c r="F466" s="217">
        <v>27707293</v>
      </c>
    </row>
    <row r="467" spans="1:6" ht="24.75" customHeight="1">
      <c r="A467" s="249">
        <v>9</v>
      </c>
      <c r="B467" s="150" t="s">
        <v>177</v>
      </c>
      <c r="C467" s="217">
        <v>1542004</v>
      </c>
      <c r="D467" s="217">
        <v>1542000</v>
      </c>
      <c r="E467" s="217" t="s">
        <v>57</v>
      </c>
      <c r="F467" s="217">
        <v>20087030</v>
      </c>
    </row>
    <row r="468" spans="1:6" ht="24.75" customHeight="1">
      <c r="A468" s="249">
        <v>10</v>
      </c>
      <c r="B468" s="150" t="s">
        <v>64</v>
      </c>
      <c r="C468" s="217">
        <v>83622</v>
      </c>
      <c r="D468" s="217">
        <v>12147</v>
      </c>
      <c r="E468" s="217" t="s">
        <v>57</v>
      </c>
      <c r="F468" s="217">
        <v>17108079</v>
      </c>
    </row>
    <row r="469" spans="1:6" ht="24.75" customHeight="1">
      <c r="A469" s="249">
        <v>11</v>
      </c>
      <c r="B469" s="150" t="s">
        <v>65</v>
      </c>
      <c r="C469" s="217">
        <v>1617120</v>
      </c>
      <c r="D469" s="217">
        <v>564126</v>
      </c>
      <c r="E469" s="217" t="s">
        <v>57</v>
      </c>
      <c r="F469" s="217">
        <v>16541933</v>
      </c>
    </row>
    <row r="470" spans="1:6" ht="24.75" customHeight="1">
      <c r="A470" s="249">
        <v>12</v>
      </c>
      <c r="B470" s="150" t="s">
        <v>75</v>
      </c>
      <c r="C470" s="217">
        <v>1214420</v>
      </c>
      <c r="D470" s="217">
        <v>1214420</v>
      </c>
      <c r="E470" s="217" t="s">
        <v>60</v>
      </c>
      <c r="F470" s="217">
        <v>16219142</v>
      </c>
    </row>
    <row r="471" spans="1:6" ht="24.75" customHeight="1">
      <c r="A471" s="249">
        <v>13</v>
      </c>
      <c r="B471" s="150" t="s">
        <v>78</v>
      </c>
      <c r="C471" s="217">
        <v>32445</v>
      </c>
      <c r="D471" s="217">
        <v>315</v>
      </c>
      <c r="E471" s="217" t="s">
        <v>63</v>
      </c>
      <c r="F471" s="217">
        <v>15151500</v>
      </c>
    </row>
    <row r="472" spans="1:6" ht="24.75" customHeight="1">
      <c r="A472" s="249">
        <v>14</v>
      </c>
      <c r="B472" s="150" t="s">
        <v>67</v>
      </c>
      <c r="C472" s="217">
        <v>130310</v>
      </c>
      <c r="D472" s="217">
        <v>1320</v>
      </c>
      <c r="E472" s="217" t="s">
        <v>68</v>
      </c>
      <c r="F472" s="217">
        <v>10922878</v>
      </c>
    </row>
    <row r="473" spans="1:6" ht="24.75" customHeight="1">
      <c r="A473" s="249">
        <v>15</v>
      </c>
      <c r="B473" s="150" t="s">
        <v>71</v>
      </c>
      <c r="C473" s="217">
        <v>110534</v>
      </c>
      <c r="D473" s="217">
        <v>18386</v>
      </c>
      <c r="E473" s="217" t="s">
        <v>57</v>
      </c>
      <c r="F473" s="217">
        <v>8709668</v>
      </c>
    </row>
    <row r="474" spans="1:6" ht="24.75" customHeight="1">
      <c r="A474" s="249">
        <v>16</v>
      </c>
      <c r="B474" s="150" t="s">
        <v>66</v>
      </c>
      <c r="C474" s="217">
        <v>117126</v>
      </c>
      <c r="D474" s="217">
        <v>122494</v>
      </c>
      <c r="E474" s="217" t="s">
        <v>60</v>
      </c>
      <c r="F474" s="217">
        <v>7869570</v>
      </c>
    </row>
    <row r="475" spans="1:6" ht="24.75" customHeight="1">
      <c r="A475" s="249">
        <v>17</v>
      </c>
      <c r="B475" s="150" t="s">
        <v>355</v>
      </c>
      <c r="C475" s="217">
        <v>280150</v>
      </c>
      <c r="D475" s="217">
        <v>105500</v>
      </c>
      <c r="E475" s="217" t="s">
        <v>57</v>
      </c>
      <c r="F475" s="217">
        <v>4863620</v>
      </c>
    </row>
    <row r="476" spans="1:6" ht="24.75" customHeight="1">
      <c r="A476" s="249">
        <v>18</v>
      </c>
      <c r="B476" s="150" t="s">
        <v>74</v>
      </c>
      <c r="C476" s="217">
        <v>14185</v>
      </c>
      <c r="D476" s="217">
        <v>150</v>
      </c>
      <c r="E476" s="217" t="s">
        <v>68</v>
      </c>
      <c r="F476" s="217">
        <v>4472586</v>
      </c>
    </row>
    <row r="477" spans="1:6" ht="24.75" customHeight="1">
      <c r="A477" s="249">
        <v>19</v>
      </c>
      <c r="B477" s="150" t="s">
        <v>388</v>
      </c>
      <c r="C477" s="217">
        <v>46900</v>
      </c>
      <c r="D477" s="217">
        <v>1</v>
      </c>
      <c r="E477" s="217" t="s">
        <v>68</v>
      </c>
      <c r="F477" s="217">
        <v>4350000</v>
      </c>
    </row>
    <row r="478" spans="1:6" ht="24.75" customHeight="1">
      <c r="A478" s="249">
        <v>20</v>
      </c>
      <c r="B478" s="150" t="s">
        <v>72</v>
      </c>
      <c r="C478" s="217">
        <v>62377</v>
      </c>
      <c r="D478" s="217">
        <v>39630</v>
      </c>
      <c r="E478" s="217" t="s">
        <v>57</v>
      </c>
      <c r="F478" s="217">
        <v>4215740</v>
      </c>
    </row>
    <row r="479" spans="1:6" ht="24.75" customHeight="1">
      <c r="A479" s="249">
        <v>21</v>
      </c>
      <c r="B479" s="150" t="s">
        <v>107</v>
      </c>
      <c r="C479" s="217">
        <v>9175</v>
      </c>
      <c r="D479" s="217">
        <v>668</v>
      </c>
      <c r="E479" s="217" t="s">
        <v>57</v>
      </c>
      <c r="F479" s="217">
        <v>4013625</v>
      </c>
    </row>
    <row r="480" spans="1:6" ht="24.75" customHeight="1">
      <c r="A480" s="249">
        <v>22</v>
      </c>
      <c r="B480" s="150" t="s">
        <v>169</v>
      </c>
      <c r="C480" s="217">
        <v>17775</v>
      </c>
      <c r="D480" s="217">
        <v>166</v>
      </c>
      <c r="E480" s="217" t="s">
        <v>68</v>
      </c>
      <c r="F480" s="217">
        <v>3716764</v>
      </c>
    </row>
    <row r="481" spans="1:6" ht="24.75" customHeight="1">
      <c r="A481" s="249">
        <v>23</v>
      </c>
      <c r="B481" s="150" t="s">
        <v>84</v>
      </c>
      <c r="C481" s="217">
        <v>214546</v>
      </c>
      <c r="D481" s="217">
        <v>181494</v>
      </c>
      <c r="E481" s="217" t="s">
        <v>57</v>
      </c>
      <c r="F481" s="217">
        <v>3146287</v>
      </c>
    </row>
    <row r="482" spans="1:6" ht="24.75" customHeight="1">
      <c r="A482" s="249">
        <v>24</v>
      </c>
      <c r="B482" s="150" t="s">
        <v>83</v>
      </c>
      <c r="C482" s="217">
        <v>14301</v>
      </c>
      <c r="D482" s="217">
        <v>64354</v>
      </c>
      <c r="E482" s="217" t="s">
        <v>57</v>
      </c>
      <c r="F482" s="217">
        <v>2998620</v>
      </c>
    </row>
    <row r="483" spans="1:6" ht="24.75" customHeight="1">
      <c r="A483" s="249">
        <v>25</v>
      </c>
      <c r="B483" s="150" t="s">
        <v>76</v>
      </c>
      <c r="C483" s="217">
        <v>70467</v>
      </c>
      <c r="D483" s="217">
        <v>34867</v>
      </c>
      <c r="E483" s="217" t="s">
        <v>57</v>
      </c>
      <c r="F483" s="217">
        <v>2933397</v>
      </c>
    </row>
    <row r="484" spans="1:6" ht="24.75" customHeight="1">
      <c r="A484" s="249">
        <v>26</v>
      </c>
      <c r="B484" s="150" t="s">
        <v>175</v>
      </c>
      <c r="C484" s="217">
        <v>138109</v>
      </c>
      <c r="D484" s="217">
        <v>128117</v>
      </c>
      <c r="E484" s="217" t="s">
        <v>57</v>
      </c>
      <c r="F484" s="217">
        <v>2790086</v>
      </c>
    </row>
    <row r="485" spans="1:6" ht="24.75" customHeight="1">
      <c r="A485" s="249">
        <v>27</v>
      </c>
      <c r="B485" s="150" t="s">
        <v>81</v>
      </c>
      <c r="C485" s="217">
        <v>1783</v>
      </c>
      <c r="D485" s="217">
        <v>2584</v>
      </c>
      <c r="E485" s="217" t="s">
        <v>57</v>
      </c>
      <c r="F485" s="217">
        <v>2404909</v>
      </c>
    </row>
    <row r="486" spans="1:6" ht="24.75" customHeight="1">
      <c r="A486" s="249">
        <v>28</v>
      </c>
      <c r="B486" s="150" t="s">
        <v>94</v>
      </c>
      <c r="C486" s="217">
        <v>44174</v>
      </c>
      <c r="D486" s="217">
        <v>5949</v>
      </c>
      <c r="E486" s="217" t="s">
        <v>57</v>
      </c>
      <c r="F486" s="217">
        <v>2314918</v>
      </c>
    </row>
    <row r="487" spans="1:6" ht="24.75" customHeight="1">
      <c r="A487" s="249">
        <v>29</v>
      </c>
      <c r="B487" s="150" t="s">
        <v>215</v>
      </c>
      <c r="C487" s="217">
        <v>26529</v>
      </c>
      <c r="D487" s="217">
        <v>26529</v>
      </c>
      <c r="E487" s="217" t="s">
        <v>57</v>
      </c>
      <c r="F487" s="217">
        <v>2124322</v>
      </c>
    </row>
    <row r="488" spans="1:6" ht="24.75" customHeight="1">
      <c r="A488" s="249">
        <v>30</v>
      </c>
      <c r="B488" s="150" t="s">
        <v>82</v>
      </c>
      <c r="C488" s="217">
        <v>223840</v>
      </c>
      <c r="D488" s="217">
        <v>236000</v>
      </c>
      <c r="E488" s="217" t="s">
        <v>60</v>
      </c>
      <c r="F488" s="217">
        <v>2045152</v>
      </c>
    </row>
    <row r="489" spans="1:6" ht="24.75" customHeight="1">
      <c r="A489" s="249">
        <v>31</v>
      </c>
      <c r="B489" s="150" t="s">
        <v>167</v>
      </c>
      <c r="C489" s="217">
        <v>19500</v>
      </c>
      <c r="D489" s="217">
        <v>1</v>
      </c>
      <c r="E489" s="217" t="s">
        <v>68</v>
      </c>
      <c r="F489" s="217">
        <v>1830000</v>
      </c>
    </row>
    <row r="490" spans="1:6" ht="24.75" customHeight="1">
      <c r="A490" s="249">
        <v>32</v>
      </c>
      <c r="B490" s="150" t="s">
        <v>69</v>
      </c>
      <c r="C490" s="217">
        <v>15803</v>
      </c>
      <c r="D490" s="217">
        <v>826</v>
      </c>
      <c r="E490" s="217" t="s">
        <v>57</v>
      </c>
      <c r="F490" s="217">
        <v>1799194</v>
      </c>
    </row>
    <row r="491" spans="1:6" ht="24.75" customHeight="1">
      <c r="A491" s="249">
        <v>33</v>
      </c>
      <c r="B491" s="150" t="s">
        <v>93</v>
      </c>
      <c r="C491" s="217">
        <v>96839</v>
      </c>
      <c r="D491" s="217">
        <v>119556</v>
      </c>
      <c r="E491" s="217" t="s">
        <v>60</v>
      </c>
      <c r="F491" s="217">
        <v>1614755</v>
      </c>
    </row>
    <row r="492" spans="1:6" ht="24.75" customHeight="1">
      <c r="A492" s="249">
        <v>34</v>
      </c>
      <c r="B492" s="150" t="s">
        <v>91</v>
      </c>
      <c r="C492" s="217">
        <v>162599</v>
      </c>
      <c r="D492" s="217">
        <v>169745</v>
      </c>
      <c r="E492" s="217" t="s">
        <v>60</v>
      </c>
      <c r="F492" s="217">
        <v>1478250</v>
      </c>
    </row>
    <row r="493" spans="1:6" ht="24.75" customHeight="1">
      <c r="A493" s="249">
        <v>35</v>
      </c>
      <c r="B493" s="150" t="s">
        <v>104</v>
      </c>
      <c r="C493" s="217">
        <v>30000</v>
      </c>
      <c r="D493" s="217">
        <v>30000</v>
      </c>
      <c r="E493" s="217" t="s">
        <v>57</v>
      </c>
      <c r="F493" s="217">
        <v>1020000</v>
      </c>
    </row>
    <row r="494" spans="1:6" ht="24.75" customHeight="1">
      <c r="A494" s="249">
        <v>36</v>
      </c>
      <c r="B494" s="150" t="s">
        <v>85</v>
      </c>
      <c r="C494" s="217">
        <v>16608</v>
      </c>
      <c r="D494" s="217">
        <v>1525000</v>
      </c>
      <c r="E494" s="217" t="s">
        <v>57</v>
      </c>
      <c r="F494" s="217">
        <v>1009000</v>
      </c>
    </row>
    <row r="495" spans="1:6" ht="24.75" customHeight="1">
      <c r="A495" s="249">
        <v>37</v>
      </c>
      <c r="B495" s="250" t="s">
        <v>323</v>
      </c>
      <c r="C495" s="217">
        <v>4000</v>
      </c>
      <c r="D495" s="217">
        <v>3</v>
      </c>
      <c r="E495" s="217" t="s">
        <v>68</v>
      </c>
      <c r="F495" s="217">
        <v>940000</v>
      </c>
    </row>
    <row r="496" spans="1:6" ht="24.75" customHeight="1">
      <c r="A496" s="249">
        <v>38</v>
      </c>
      <c r="B496" s="150" t="s">
        <v>293</v>
      </c>
      <c r="C496" s="217">
        <v>7072</v>
      </c>
      <c r="D496" s="217">
        <v>8190</v>
      </c>
      <c r="E496" s="217" t="s">
        <v>60</v>
      </c>
      <c r="F496" s="217">
        <v>926743</v>
      </c>
    </row>
    <row r="497" spans="1:6" ht="24.75" customHeight="1">
      <c r="A497" s="249">
        <v>39</v>
      </c>
      <c r="B497" s="150" t="s">
        <v>105</v>
      </c>
      <c r="C497" s="217">
        <v>4380</v>
      </c>
      <c r="D497" s="217">
        <v>8199</v>
      </c>
      <c r="E497" s="217" t="s">
        <v>57</v>
      </c>
      <c r="F497" s="217">
        <v>909652</v>
      </c>
    </row>
    <row r="498" spans="1:6" ht="24.75" customHeight="1">
      <c r="A498" s="249">
        <v>40</v>
      </c>
      <c r="B498" s="150" t="s">
        <v>389</v>
      </c>
      <c r="C498" s="217">
        <v>9287</v>
      </c>
      <c r="D498" s="217">
        <v>745</v>
      </c>
      <c r="E498" s="217" t="s">
        <v>57</v>
      </c>
      <c r="F498" s="217">
        <v>799672</v>
      </c>
    </row>
    <row r="499" spans="1:6" ht="24.75" customHeight="1">
      <c r="A499" s="249">
        <v>41</v>
      </c>
      <c r="B499" s="150" t="s">
        <v>220</v>
      </c>
      <c r="C499" s="217">
        <v>10500</v>
      </c>
      <c r="D499" s="217">
        <v>14</v>
      </c>
      <c r="E499" s="217" t="s">
        <v>63</v>
      </c>
      <c r="F499" s="217">
        <v>721000</v>
      </c>
    </row>
    <row r="500" spans="1:6" ht="24.75" customHeight="1">
      <c r="A500" s="249">
        <v>42</v>
      </c>
      <c r="B500" s="150" t="s">
        <v>110</v>
      </c>
      <c r="C500" s="217">
        <v>120000</v>
      </c>
      <c r="D500" s="217">
        <v>120000</v>
      </c>
      <c r="E500" s="217" t="s">
        <v>57</v>
      </c>
      <c r="F500" s="217">
        <v>720000</v>
      </c>
    </row>
    <row r="501" spans="1:6" ht="24.75" customHeight="1">
      <c r="A501" s="249">
        <v>43</v>
      </c>
      <c r="B501" s="150" t="s">
        <v>102</v>
      </c>
      <c r="C501" s="217">
        <v>31300</v>
      </c>
      <c r="D501" s="217">
        <v>31300</v>
      </c>
      <c r="E501" s="217" t="s">
        <v>60</v>
      </c>
      <c r="F501" s="217">
        <v>695799</v>
      </c>
    </row>
    <row r="502" spans="1:6" ht="24.75" customHeight="1">
      <c r="A502" s="249">
        <v>44</v>
      </c>
      <c r="B502" s="150" t="s">
        <v>327</v>
      </c>
      <c r="C502" s="217">
        <v>11160</v>
      </c>
      <c r="D502" s="217">
        <v>11160</v>
      </c>
      <c r="E502" s="217" t="s">
        <v>57</v>
      </c>
      <c r="F502" s="217">
        <v>662350</v>
      </c>
    </row>
    <row r="503" spans="1:6" ht="24.75" customHeight="1">
      <c r="A503" s="249">
        <v>45</v>
      </c>
      <c r="B503" s="150" t="s">
        <v>101</v>
      </c>
      <c r="C503" s="217">
        <v>4244</v>
      </c>
      <c r="D503" s="217">
        <v>5004</v>
      </c>
      <c r="E503" s="217" t="s">
        <v>57</v>
      </c>
      <c r="F503" s="217">
        <v>662201</v>
      </c>
    </row>
    <row r="504" spans="1:6" ht="24.75" customHeight="1">
      <c r="A504" s="249">
        <v>46</v>
      </c>
      <c r="B504" s="150" t="s">
        <v>95</v>
      </c>
      <c r="C504" s="217">
        <v>6970</v>
      </c>
      <c r="D504" s="217">
        <v>2</v>
      </c>
      <c r="E504" s="217" t="s">
        <v>68</v>
      </c>
      <c r="F504" s="217">
        <v>650000</v>
      </c>
    </row>
    <row r="505" spans="1:6" ht="24.75" customHeight="1">
      <c r="A505" s="249">
        <v>47</v>
      </c>
      <c r="B505" s="150" t="s">
        <v>98</v>
      </c>
      <c r="C505" s="217">
        <v>5519</v>
      </c>
      <c r="D505" s="217">
        <v>6320</v>
      </c>
      <c r="E505" s="217" t="s">
        <v>57</v>
      </c>
      <c r="F505" s="217">
        <v>618544</v>
      </c>
    </row>
    <row r="506" spans="1:6" ht="24.75" customHeight="1">
      <c r="A506" s="249">
        <v>48</v>
      </c>
      <c r="B506" s="150" t="s">
        <v>218</v>
      </c>
      <c r="C506" s="217">
        <v>3672</v>
      </c>
      <c r="D506" s="217">
        <v>81459</v>
      </c>
      <c r="E506" s="217" t="s">
        <v>57</v>
      </c>
      <c r="F506" s="217">
        <v>537576</v>
      </c>
    </row>
    <row r="507" spans="1:6" ht="24.75" customHeight="1">
      <c r="A507" s="249">
        <v>49</v>
      </c>
      <c r="B507" s="150" t="s">
        <v>292</v>
      </c>
      <c r="C507" s="217">
        <v>7147</v>
      </c>
      <c r="D507" s="217">
        <v>7162</v>
      </c>
      <c r="E507" s="217" t="s">
        <v>57</v>
      </c>
      <c r="F507" s="217">
        <v>509322</v>
      </c>
    </row>
    <row r="508" spans="1:6" ht="24.75" customHeight="1">
      <c r="A508" s="249">
        <v>50</v>
      </c>
      <c r="B508" s="150" t="s">
        <v>96</v>
      </c>
      <c r="C508" s="217">
        <v>4017</v>
      </c>
      <c r="D508" s="217">
        <v>3873</v>
      </c>
      <c r="E508" s="217" t="s">
        <v>57</v>
      </c>
      <c r="F508" s="217">
        <v>506104</v>
      </c>
    </row>
    <row r="509" spans="1:6" ht="24.75" customHeight="1">
      <c r="A509" s="251" t="s">
        <v>111</v>
      </c>
      <c r="B509" s="251"/>
      <c r="C509" s="252">
        <f>SUM(C459:C508)</f>
        <v>55189882</v>
      </c>
      <c r="D509" s="252">
        <f>SUM(D459:D508)</f>
        <v>113616139</v>
      </c>
      <c r="E509" s="252"/>
      <c r="F509" s="252">
        <f>SUM(F459:F508)</f>
        <v>1112400761</v>
      </c>
    </row>
    <row r="510" spans="1:6" ht="24.75" customHeight="1">
      <c r="A510" s="251" t="s">
        <v>112</v>
      </c>
      <c r="B510" s="251"/>
      <c r="C510" s="253">
        <f>C511-C509</f>
        <v>326662.1300000027</v>
      </c>
      <c r="D510" s="253">
        <v>206653</v>
      </c>
      <c r="E510" s="253"/>
      <c r="F510" s="253">
        <f>F511-F509</f>
        <v>5271267.369999886</v>
      </c>
    </row>
    <row r="511" spans="1:6" ht="24.75" customHeight="1">
      <c r="A511" s="251" t="s">
        <v>17</v>
      </c>
      <c r="B511" s="251"/>
      <c r="C511" s="253">
        <v>55516544.13</v>
      </c>
      <c r="D511" s="253">
        <f>SUM(D509:D510)</f>
        <v>113822792</v>
      </c>
      <c r="E511" s="253"/>
      <c r="F511" s="253">
        <v>1117672028.37</v>
      </c>
    </row>
    <row r="512" spans="1:6" ht="24.75" customHeight="1">
      <c r="A512" s="243"/>
      <c r="B512" s="244"/>
      <c r="C512" s="245"/>
      <c r="D512" s="245"/>
      <c r="E512" s="245"/>
      <c r="F512" s="245"/>
    </row>
    <row r="513" spans="1:6" ht="24.75" customHeight="1">
      <c r="A513" s="243"/>
      <c r="B513" s="244"/>
      <c r="C513" s="245"/>
      <c r="D513" s="245"/>
      <c r="E513" s="245"/>
      <c r="F513" s="245"/>
    </row>
    <row r="514" spans="1:6" ht="24.75" customHeight="1">
      <c r="A514" s="254" t="s">
        <v>390</v>
      </c>
      <c r="B514" s="244"/>
      <c r="C514" s="245"/>
      <c r="D514" s="245"/>
      <c r="E514" s="245"/>
      <c r="F514" s="254"/>
    </row>
    <row r="515" spans="1:6" ht="24.75" customHeight="1">
      <c r="A515" s="243"/>
      <c r="B515" s="244" t="s">
        <v>391</v>
      </c>
      <c r="C515" s="245"/>
      <c r="D515" s="245"/>
      <c r="E515" s="245"/>
      <c r="F515" s="245"/>
    </row>
    <row r="516" spans="1:6" ht="24.75" customHeight="1">
      <c r="A516" s="243"/>
      <c r="B516" s="254" t="s">
        <v>392</v>
      </c>
      <c r="C516" s="254"/>
      <c r="D516" s="254"/>
      <c r="E516" s="254"/>
      <c r="F516" s="245"/>
    </row>
    <row r="517" spans="1:6" ht="24.75" customHeight="1">
      <c r="A517" s="243"/>
      <c r="B517" s="244" t="s">
        <v>393</v>
      </c>
      <c r="C517" s="245"/>
      <c r="D517" s="245"/>
      <c r="E517" s="245"/>
      <c r="F517" s="245"/>
    </row>
    <row r="518" spans="1:6" ht="24.75" customHeight="1">
      <c r="A518" s="243"/>
      <c r="B518" s="244"/>
      <c r="C518" s="245"/>
      <c r="D518" s="245"/>
      <c r="E518" s="245"/>
      <c r="F518" s="245"/>
    </row>
    <row r="519" spans="1:6" ht="24.75" customHeight="1">
      <c r="A519" s="243"/>
      <c r="B519" s="244"/>
      <c r="C519" s="245"/>
      <c r="D519" s="245"/>
      <c r="E519" s="245"/>
      <c r="F519" s="245"/>
    </row>
    <row r="524" spans="1:6" ht="24.75" customHeight="1">
      <c r="A524" s="711" t="s">
        <v>47</v>
      </c>
      <c r="B524" s="711"/>
      <c r="C524" s="711"/>
      <c r="D524" s="711"/>
      <c r="E524" s="711"/>
      <c r="F524" s="711"/>
    </row>
    <row r="525" spans="1:6" ht="24.75" customHeight="1">
      <c r="A525" s="712" t="s">
        <v>48</v>
      </c>
      <c r="B525" s="712"/>
      <c r="C525" s="712"/>
      <c r="D525" s="712"/>
      <c r="E525" s="712"/>
      <c r="F525" s="712"/>
    </row>
    <row r="526" spans="1:6" ht="24.75" customHeight="1">
      <c r="A526" s="712" t="s">
        <v>419</v>
      </c>
      <c r="B526" s="712"/>
      <c r="C526" s="712"/>
      <c r="D526" s="712"/>
      <c r="E526" s="712"/>
      <c r="F526" s="712"/>
    </row>
    <row r="527" spans="1:6" ht="24.75" customHeight="1">
      <c r="A527" s="192"/>
      <c r="B527" s="192"/>
      <c r="C527" s="192"/>
      <c r="D527" s="192"/>
      <c r="E527" s="259"/>
      <c r="F527" s="192"/>
    </row>
    <row r="528" spans="1:6" ht="24.75" customHeight="1">
      <c r="A528" s="260" t="s">
        <v>50</v>
      </c>
      <c r="B528" s="261" t="s">
        <v>51</v>
      </c>
      <c r="C528" s="262" t="s">
        <v>52</v>
      </c>
      <c r="D528" s="262" t="s">
        <v>53</v>
      </c>
      <c r="E528" s="263" t="s">
        <v>54</v>
      </c>
      <c r="F528" s="262" t="s">
        <v>55</v>
      </c>
    </row>
    <row r="529" spans="1:6" ht="24.75" customHeight="1">
      <c r="A529" s="264">
        <v>1</v>
      </c>
      <c r="B529" s="130" t="s">
        <v>56</v>
      </c>
      <c r="C529" s="265">
        <v>4399014</v>
      </c>
      <c r="D529" s="265">
        <v>20360662</v>
      </c>
      <c r="E529" s="265" t="s">
        <v>57</v>
      </c>
      <c r="F529" s="265">
        <v>223256580</v>
      </c>
    </row>
    <row r="530" spans="1:6" ht="24.75" customHeight="1">
      <c r="A530" s="264">
        <v>2</v>
      </c>
      <c r="B530" s="130" t="s">
        <v>58</v>
      </c>
      <c r="C530" s="265">
        <v>20702169</v>
      </c>
      <c r="D530" s="265">
        <v>21979730</v>
      </c>
      <c r="E530" s="265" t="s">
        <v>57</v>
      </c>
      <c r="F530" s="265">
        <v>165752407</v>
      </c>
    </row>
    <row r="531" spans="1:6" ht="24.75" customHeight="1">
      <c r="A531" s="264">
        <v>3</v>
      </c>
      <c r="B531" s="130" t="s">
        <v>59</v>
      </c>
      <c r="C531" s="265">
        <v>9280826</v>
      </c>
      <c r="D531" s="265">
        <v>11097924</v>
      </c>
      <c r="E531" s="265" t="s">
        <v>60</v>
      </c>
      <c r="F531" s="265">
        <v>146290879</v>
      </c>
    </row>
    <row r="532" spans="1:6" ht="24.75" customHeight="1">
      <c r="A532" s="264">
        <v>4</v>
      </c>
      <c r="B532" s="130" t="s">
        <v>165</v>
      </c>
      <c r="C532" s="265">
        <v>286551</v>
      </c>
      <c r="D532" s="265">
        <v>142</v>
      </c>
      <c r="E532" s="265" t="s">
        <v>63</v>
      </c>
      <c r="F532" s="265">
        <v>139621898</v>
      </c>
    </row>
    <row r="533" spans="1:6" ht="24.75" customHeight="1">
      <c r="A533" s="264">
        <v>5</v>
      </c>
      <c r="B533" s="130" t="s">
        <v>61</v>
      </c>
      <c r="C533" s="265">
        <v>5236500</v>
      </c>
      <c r="D533" s="265">
        <v>7162211</v>
      </c>
      <c r="E533" s="265" t="s">
        <v>60</v>
      </c>
      <c r="F533" s="265">
        <v>100991633</v>
      </c>
    </row>
    <row r="534" spans="1:6" ht="24.75" customHeight="1">
      <c r="A534" s="264">
        <v>6</v>
      </c>
      <c r="B534" s="130" t="s">
        <v>70</v>
      </c>
      <c r="C534" s="265">
        <v>2577500</v>
      </c>
      <c r="D534" s="265">
        <v>2135520</v>
      </c>
      <c r="E534" s="265" t="s">
        <v>57</v>
      </c>
      <c r="F534" s="265">
        <v>31716950</v>
      </c>
    </row>
    <row r="535" spans="1:6" ht="24.75" customHeight="1">
      <c r="A535" s="264">
        <v>7</v>
      </c>
      <c r="B535" s="130" t="s">
        <v>20</v>
      </c>
      <c r="C535" s="265">
        <v>2</v>
      </c>
      <c r="D535" s="265">
        <v>20122852</v>
      </c>
      <c r="E535" s="265" t="s">
        <v>15</v>
      </c>
      <c r="F535" s="265">
        <v>29850527</v>
      </c>
    </row>
    <row r="536" spans="1:6" ht="24.75" customHeight="1">
      <c r="A536" s="264">
        <v>8</v>
      </c>
      <c r="B536" s="130" t="s">
        <v>64</v>
      </c>
      <c r="C536" s="265">
        <v>101254</v>
      </c>
      <c r="D536" s="265">
        <v>40617</v>
      </c>
      <c r="E536" s="265" t="s">
        <v>57</v>
      </c>
      <c r="F536" s="265">
        <v>19217479</v>
      </c>
    </row>
    <row r="537" spans="1:6" ht="24.75" customHeight="1">
      <c r="A537" s="264">
        <v>9</v>
      </c>
      <c r="B537" s="130" t="s">
        <v>67</v>
      </c>
      <c r="C537" s="265">
        <v>208310</v>
      </c>
      <c r="D537" s="265">
        <v>1605</v>
      </c>
      <c r="E537" s="265" t="s">
        <v>57</v>
      </c>
      <c r="F537" s="265">
        <v>16906549</v>
      </c>
    </row>
    <row r="538" spans="1:6" ht="24.75" customHeight="1">
      <c r="A538" s="264">
        <v>10</v>
      </c>
      <c r="B538" s="130" t="s">
        <v>177</v>
      </c>
      <c r="C538" s="265">
        <v>1352500</v>
      </c>
      <c r="D538" s="265">
        <v>1352500</v>
      </c>
      <c r="E538" s="265" t="s">
        <v>57</v>
      </c>
      <c r="F538" s="265">
        <v>16776995</v>
      </c>
    </row>
    <row r="539" spans="1:6" ht="24.75" customHeight="1">
      <c r="A539" s="264">
        <v>11</v>
      </c>
      <c r="B539" s="130" t="s">
        <v>73</v>
      </c>
      <c r="C539" s="265">
        <v>55992</v>
      </c>
      <c r="D539" s="265">
        <v>3969</v>
      </c>
      <c r="E539" s="265" t="s">
        <v>68</v>
      </c>
      <c r="F539" s="265">
        <v>16637508</v>
      </c>
    </row>
    <row r="540" spans="1:6" ht="24.75" customHeight="1">
      <c r="A540" s="264">
        <v>12</v>
      </c>
      <c r="B540" s="130" t="s">
        <v>65</v>
      </c>
      <c r="C540" s="265">
        <v>1477110</v>
      </c>
      <c r="D540" s="265">
        <v>538113</v>
      </c>
      <c r="E540" s="265" t="s">
        <v>57</v>
      </c>
      <c r="F540" s="265">
        <v>15108502</v>
      </c>
    </row>
    <row r="541" spans="1:6" ht="24.75" customHeight="1">
      <c r="A541" s="264">
        <v>13</v>
      </c>
      <c r="B541" s="130" t="s">
        <v>75</v>
      </c>
      <c r="C541" s="265">
        <v>724460</v>
      </c>
      <c r="D541" s="265">
        <v>724460</v>
      </c>
      <c r="E541" s="265" t="s">
        <v>60</v>
      </c>
      <c r="F541" s="265">
        <v>9214945</v>
      </c>
    </row>
    <row r="542" spans="1:6" ht="24.75" customHeight="1">
      <c r="A542" s="264">
        <v>14</v>
      </c>
      <c r="B542" s="130" t="s">
        <v>66</v>
      </c>
      <c r="C542" s="265">
        <v>126810</v>
      </c>
      <c r="D542" s="265">
        <v>109639</v>
      </c>
      <c r="E542" s="265" t="s">
        <v>60</v>
      </c>
      <c r="F542" s="265">
        <v>8242211</v>
      </c>
    </row>
    <row r="543" spans="1:6" ht="24.75" customHeight="1">
      <c r="A543" s="264">
        <v>15</v>
      </c>
      <c r="B543" s="130" t="s">
        <v>71</v>
      </c>
      <c r="C543" s="265">
        <v>47645</v>
      </c>
      <c r="D543" s="265">
        <v>163707</v>
      </c>
      <c r="E543" s="265" t="s">
        <v>57</v>
      </c>
      <c r="F543" s="265">
        <v>6390899</v>
      </c>
    </row>
    <row r="544" spans="1:6" ht="24.75" customHeight="1">
      <c r="A544" s="264">
        <v>16</v>
      </c>
      <c r="B544" s="130" t="s">
        <v>166</v>
      </c>
      <c r="C544" s="265">
        <v>61940</v>
      </c>
      <c r="D544" s="265">
        <v>163</v>
      </c>
      <c r="E544" s="265" t="s">
        <v>88</v>
      </c>
      <c r="F544" s="265">
        <v>5573549</v>
      </c>
    </row>
    <row r="545" spans="1:6" ht="24.75" customHeight="1">
      <c r="A545" s="264">
        <v>17</v>
      </c>
      <c r="B545" s="130" t="s">
        <v>82</v>
      </c>
      <c r="C545" s="265">
        <v>351095</v>
      </c>
      <c r="D545" s="265">
        <v>393003</v>
      </c>
      <c r="E545" s="265" t="s">
        <v>60</v>
      </c>
      <c r="F545" s="265">
        <v>4870259</v>
      </c>
    </row>
    <row r="546" spans="1:6" ht="24.75" customHeight="1">
      <c r="A546" s="264">
        <v>18</v>
      </c>
      <c r="B546" s="130" t="s">
        <v>74</v>
      </c>
      <c r="C546" s="265">
        <v>13035</v>
      </c>
      <c r="D546" s="265">
        <v>130</v>
      </c>
      <c r="E546" s="265" t="s">
        <v>57</v>
      </c>
      <c r="F546" s="265">
        <v>3900805</v>
      </c>
    </row>
    <row r="547" spans="1:6" ht="24.75" customHeight="1">
      <c r="A547" s="264">
        <v>19</v>
      </c>
      <c r="B547" s="130" t="s">
        <v>169</v>
      </c>
      <c r="C547" s="265">
        <v>27050</v>
      </c>
      <c r="D547" s="265">
        <v>2276</v>
      </c>
      <c r="E547" s="265" t="s">
        <v>57</v>
      </c>
      <c r="F547" s="265">
        <v>3611882</v>
      </c>
    </row>
    <row r="548" spans="1:6" ht="24.75" customHeight="1">
      <c r="A548" s="264">
        <v>20</v>
      </c>
      <c r="B548" s="130" t="s">
        <v>69</v>
      </c>
      <c r="C548" s="265">
        <v>34820</v>
      </c>
      <c r="D548" s="265">
        <v>5474</v>
      </c>
      <c r="E548" s="265" t="s">
        <v>57</v>
      </c>
      <c r="F548" s="265">
        <v>3572770</v>
      </c>
    </row>
    <row r="549" spans="1:6" ht="24.75" customHeight="1">
      <c r="A549" s="264">
        <v>21</v>
      </c>
      <c r="B549" s="130" t="s">
        <v>84</v>
      </c>
      <c r="C549" s="265">
        <v>178635</v>
      </c>
      <c r="D549" s="265">
        <v>180035</v>
      </c>
      <c r="E549" s="265" t="s">
        <v>57</v>
      </c>
      <c r="F549" s="265">
        <v>2949702</v>
      </c>
    </row>
    <row r="550" spans="1:6" ht="24.75" customHeight="1">
      <c r="A550" s="264">
        <v>22</v>
      </c>
      <c r="B550" s="130" t="s">
        <v>94</v>
      </c>
      <c r="C550" s="265">
        <v>46700</v>
      </c>
      <c r="D550" s="265">
        <v>3007</v>
      </c>
      <c r="E550" s="265" t="s">
        <v>57</v>
      </c>
      <c r="F550" s="265">
        <v>2389955</v>
      </c>
    </row>
    <row r="551" spans="1:6" ht="24.75" customHeight="1">
      <c r="A551" s="264">
        <v>23</v>
      </c>
      <c r="B551" s="130" t="s">
        <v>96</v>
      </c>
      <c r="C551" s="265">
        <v>14010</v>
      </c>
      <c r="D551" s="265">
        <v>9832</v>
      </c>
      <c r="E551" s="265" t="s">
        <v>57</v>
      </c>
      <c r="F551" s="265">
        <v>2147245</v>
      </c>
    </row>
    <row r="552" spans="1:6" ht="24.75" customHeight="1">
      <c r="A552" s="264">
        <v>24</v>
      </c>
      <c r="B552" s="130" t="s">
        <v>91</v>
      </c>
      <c r="C552" s="265">
        <v>214059</v>
      </c>
      <c r="D552" s="265">
        <v>219962</v>
      </c>
      <c r="E552" s="265" t="s">
        <v>60</v>
      </c>
      <c r="F552" s="265">
        <v>1973149</v>
      </c>
    </row>
    <row r="553" spans="1:6" ht="24.75" customHeight="1">
      <c r="A553" s="264">
        <v>25</v>
      </c>
      <c r="B553" s="130" t="s">
        <v>81</v>
      </c>
      <c r="C553" s="265">
        <v>1967</v>
      </c>
      <c r="D553" s="265">
        <v>2777</v>
      </c>
      <c r="E553" s="265" t="s">
        <v>57</v>
      </c>
      <c r="F553" s="265">
        <v>1871109</v>
      </c>
    </row>
    <row r="554" spans="1:6" ht="24.75" customHeight="1">
      <c r="A554" s="264">
        <v>26</v>
      </c>
      <c r="B554" s="130" t="s">
        <v>420</v>
      </c>
      <c r="C554" s="265">
        <v>1198</v>
      </c>
      <c r="D554" s="265">
        <v>171</v>
      </c>
      <c r="E554" s="265" t="s">
        <v>57</v>
      </c>
      <c r="F554" s="265">
        <v>1818356</v>
      </c>
    </row>
    <row r="555" spans="1:6" ht="24.75" customHeight="1">
      <c r="A555" s="264">
        <v>27</v>
      </c>
      <c r="B555" s="130" t="s">
        <v>83</v>
      </c>
      <c r="C555" s="265">
        <v>12649</v>
      </c>
      <c r="D555" s="265">
        <v>19981</v>
      </c>
      <c r="E555" s="265" t="s">
        <v>57</v>
      </c>
      <c r="F555" s="265">
        <v>1768781</v>
      </c>
    </row>
    <row r="556" spans="1:6" ht="24.75" customHeight="1">
      <c r="A556" s="264">
        <v>28</v>
      </c>
      <c r="B556" s="130" t="s">
        <v>93</v>
      </c>
      <c r="C556" s="265">
        <v>96957</v>
      </c>
      <c r="D556" s="265">
        <v>119700</v>
      </c>
      <c r="E556" s="265" t="s">
        <v>60</v>
      </c>
      <c r="F556" s="265">
        <v>1677432</v>
      </c>
    </row>
    <row r="557" spans="1:6" ht="24.75" customHeight="1">
      <c r="A557" s="264">
        <v>29</v>
      </c>
      <c r="B557" s="130" t="s">
        <v>105</v>
      </c>
      <c r="C557" s="265">
        <v>35985</v>
      </c>
      <c r="D557" s="265">
        <v>77284</v>
      </c>
      <c r="E557" s="265" t="s">
        <v>57</v>
      </c>
      <c r="F557" s="265">
        <v>1621291</v>
      </c>
    </row>
    <row r="558" spans="1:6" ht="24.75" customHeight="1">
      <c r="A558" s="264">
        <v>30</v>
      </c>
      <c r="B558" s="130" t="s">
        <v>215</v>
      </c>
      <c r="C558" s="265">
        <v>16760</v>
      </c>
      <c r="D558" s="265">
        <v>16760</v>
      </c>
      <c r="E558" s="265" t="s">
        <v>57</v>
      </c>
      <c r="F558" s="265">
        <v>1511378</v>
      </c>
    </row>
    <row r="559" spans="1:6" ht="24.75" customHeight="1">
      <c r="A559" s="264">
        <v>31</v>
      </c>
      <c r="B559" s="130" t="s">
        <v>355</v>
      </c>
      <c r="C559" s="265">
        <v>86250</v>
      </c>
      <c r="D559" s="265">
        <v>30000</v>
      </c>
      <c r="E559" s="265" t="s">
        <v>57</v>
      </c>
      <c r="F559" s="265">
        <v>1410000</v>
      </c>
    </row>
    <row r="560" spans="1:6" ht="24.75" customHeight="1">
      <c r="A560" s="264">
        <v>32</v>
      </c>
      <c r="B560" s="130" t="s">
        <v>72</v>
      </c>
      <c r="C560" s="265">
        <v>27177</v>
      </c>
      <c r="D560" s="265">
        <v>10957</v>
      </c>
      <c r="E560" s="265" t="s">
        <v>57</v>
      </c>
      <c r="F560" s="265">
        <v>1368075</v>
      </c>
    </row>
    <row r="561" spans="1:6" ht="24.75" customHeight="1">
      <c r="A561" s="264">
        <v>33</v>
      </c>
      <c r="B561" s="266" t="s">
        <v>95</v>
      </c>
      <c r="C561" s="265">
        <v>20000</v>
      </c>
      <c r="D561" s="265">
        <v>2</v>
      </c>
      <c r="E561" s="265" t="s">
        <v>68</v>
      </c>
      <c r="F561" s="265">
        <v>1348178</v>
      </c>
    </row>
    <row r="562" spans="1:6" ht="24.75" customHeight="1">
      <c r="A562" s="264">
        <v>34</v>
      </c>
      <c r="B562" s="130" t="s">
        <v>171</v>
      </c>
      <c r="C562" s="265">
        <v>7790</v>
      </c>
      <c r="D562" s="265">
        <v>7790</v>
      </c>
      <c r="E562" s="265" t="s">
        <v>57</v>
      </c>
      <c r="F562" s="265">
        <v>1279200</v>
      </c>
    </row>
    <row r="563" spans="1:6" ht="24.75" customHeight="1">
      <c r="A563" s="264">
        <v>35</v>
      </c>
      <c r="B563" s="130" t="s">
        <v>357</v>
      </c>
      <c r="C563" s="265">
        <v>5740</v>
      </c>
      <c r="D563" s="265">
        <v>5740</v>
      </c>
      <c r="E563" s="265" t="s">
        <v>57</v>
      </c>
      <c r="F563" s="265">
        <v>1150555</v>
      </c>
    </row>
    <row r="564" spans="1:6" ht="24.75" customHeight="1">
      <c r="A564" s="264">
        <v>36</v>
      </c>
      <c r="B564" s="130" t="s">
        <v>85</v>
      </c>
      <c r="C564" s="265">
        <v>14802</v>
      </c>
      <c r="D564" s="265">
        <v>1462000</v>
      </c>
      <c r="E564" s="265" t="s">
        <v>57</v>
      </c>
      <c r="F564" s="265">
        <v>1106000</v>
      </c>
    </row>
    <row r="565" spans="1:6" ht="24.75" customHeight="1">
      <c r="A565" s="264">
        <v>37</v>
      </c>
      <c r="B565" s="130" t="s">
        <v>421</v>
      </c>
      <c r="C565" s="265">
        <v>1730</v>
      </c>
      <c r="D565" s="265">
        <v>3</v>
      </c>
      <c r="E565" s="265" t="s">
        <v>57</v>
      </c>
      <c r="F565" s="265">
        <v>1076000</v>
      </c>
    </row>
    <row r="566" spans="1:6" ht="24.75" customHeight="1">
      <c r="A566" s="264">
        <v>38</v>
      </c>
      <c r="B566" s="130" t="s">
        <v>104</v>
      </c>
      <c r="C566" s="265">
        <v>30000</v>
      </c>
      <c r="D566" s="265">
        <v>30000</v>
      </c>
      <c r="E566" s="265" t="s">
        <v>57</v>
      </c>
      <c r="F566" s="265">
        <v>1020000</v>
      </c>
    </row>
    <row r="567" spans="1:6" ht="24.75" customHeight="1">
      <c r="A567" s="264">
        <v>39</v>
      </c>
      <c r="B567" s="130" t="s">
        <v>76</v>
      </c>
      <c r="C567" s="265">
        <v>24720</v>
      </c>
      <c r="D567" s="265">
        <v>1873</v>
      </c>
      <c r="E567" s="265" t="s">
        <v>57</v>
      </c>
      <c r="F567" s="265">
        <v>908590</v>
      </c>
    </row>
    <row r="568" spans="1:6" ht="24.75" customHeight="1">
      <c r="A568" s="264">
        <v>40</v>
      </c>
      <c r="B568" s="130" t="s">
        <v>175</v>
      </c>
      <c r="C568" s="265">
        <v>46967</v>
      </c>
      <c r="D568" s="265">
        <v>31968</v>
      </c>
      <c r="E568" s="265" t="s">
        <v>57</v>
      </c>
      <c r="F568" s="265">
        <v>906029</v>
      </c>
    </row>
    <row r="569" spans="1:6" ht="24.75" customHeight="1">
      <c r="A569" s="264">
        <v>41</v>
      </c>
      <c r="B569" s="130" t="s">
        <v>292</v>
      </c>
      <c r="C569" s="265">
        <v>10572</v>
      </c>
      <c r="D569" s="265">
        <v>10064</v>
      </c>
      <c r="E569" s="265" t="s">
        <v>57</v>
      </c>
      <c r="F569" s="265">
        <v>765618</v>
      </c>
    </row>
    <row r="570" spans="1:6" ht="24.75" customHeight="1">
      <c r="A570" s="264">
        <v>42</v>
      </c>
      <c r="B570" s="130" t="s">
        <v>261</v>
      </c>
      <c r="C570" s="265">
        <v>148391</v>
      </c>
      <c r="D570" s="265">
        <v>121050</v>
      </c>
      <c r="E570" s="265" t="s">
        <v>57</v>
      </c>
      <c r="F570" s="265">
        <v>763102</v>
      </c>
    </row>
    <row r="571" spans="1:6" ht="24.75" customHeight="1">
      <c r="A571" s="264">
        <v>43</v>
      </c>
      <c r="B571" s="130" t="s">
        <v>86</v>
      </c>
      <c r="C571" s="265">
        <v>8154</v>
      </c>
      <c r="D571" s="265">
        <v>230</v>
      </c>
      <c r="E571" s="265" t="s">
        <v>57</v>
      </c>
      <c r="F571" s="265">
        <v>759613</v>
      </c>
    </row>
    <row r="572" spans="1:6" ht="24.75" customHeight="1">
      <c r="A572" s="264">
        <v>44</v>
      </c>
      <c r="B572" s="130" t="s">
        <v>110</v>
      </c>
      <c r="C572" s="265">
        <v>123500</v>
      </c>
      <c r="D572" s="265">
        <v>123500</v>
      </c>
      <c r="E572" s="265" t="s">
        <v>57</v>
      </c>
      <c r="F572" s="265">
        <v>741000</v>
      </c>
    </row>
    <row r="573" spans="1:6" ht="24.75" customHeight="1">
      <c r="A573" s="264">
        <v>45</v>
      </c>
      <c r="B573" s="267" t="s">
        <v>326</v>
      </c>
      <c r="C573" s="265">
        <v>9540</v>
      </c>
      <c r="D573" s="265">
        <v>2</v>
      </c>
      <c r="E573" s="265" t="s">
        <v>63</v>
      </c>
      <c r="F573" s="265">
        <v>700000</v>
      </c>
    </row>
    <row r="574" spans="1:6" ht="24.75" customHeight="1">
      <c r="A574" s="264">
        <v>46</v>
      </c>
      <c r="B574" s="130" t="s">
        <v>102</v>
      </c>
      <c r="C574" s="265">
        <v>31280</v>
      </c>
      <c r="D574" s="265">
        <v>31280</v>
      </c>
      <c r="E574" s="265" t="s">
        <v>60</v>
      </c>
      <c r="F574" s="265">
        <v>668140</v>
      </c>
    </row>
    <row r="575" spans="1:6" ht="24.75" customHeight="1">
      <c r="A575" s="264">
        <v>47</v>
      </c>
      <c r="B575" s="130" t="s">
        <v>293</v>
      </c>
      <c r="C575" s="265">
        <v>5707</v>
      </c>
      <c r="D575" s="265">
        <v>5640</v>
      </c>
      <c r="E575" s="265" t="s">
        <v>60</v>
      </c>
      <c r="F575" s="265">
        <v>660113</v>
      </c>
    </row>
    <row r="576" spans="1:6" ht="24.75" customHeight="1">
      <c r="A576" s="264">
        <v>48</v>
      </c>
      <c r="B576" s="130" t="s">
        <v>100</v>
      </c>
      <c r="C576" s="265">
        <v>6540</v>
      </c>
      <c r="D576" s="265">
        <v>6540</v>
      </c>
      <c r="E576" s="265" t="s">
        <v>60</v>
      </c>
      <c r="F576" s="265">
        <v>522562</v>
      </c>
    </row>
    <row r="577" spans="1:6" ht="24.75" customHeight="1">
      <c r="A577" s="264">
        <v>49</v>
      </c>
      <c r="B577" s="130" t="s">
        <v>329</v>
      </c>
      <c r="C577" s="265">
        <v>190</v>
      </c>
      <c r="D577" s="265">
        <v>330</v>
      </c>
      <c r="E577" s="265" t="s">
        <v>57</v>
      </c>
      <c r="F577" s="265">
        <v>507566</v>
      </c>
    </row>
    <row r="578" spans="1:6" ht="24.75" customHeight="1">
      <c r="A578" s="264">
        <v>50</v>
      </c>
      <c r="B578" s="130" t="s">
        <v>422</v>
      </c>
      <c r="C578" s="265">
        <v>24000</v>
      </c>
      <c r="D578" s="265">
        <v>8000</v>
      </c>
      <c r="E578" s="265" t="s">
        <v>57</v>
      </c>
      <c r="F578" s="265">
        <v>504000</v>
      </c>
    </row>
    <row r="579" spans="1:6" ht="24.75" customHeight="1">
      <c r="A579" s="710" t="s">
        <v>111</v>
      </c>
      <c r="B579" s="710"/>
      <c r="C579" s="268">
        <f>SUM(C529:C578)</f>
        <v>48316553</v>
      </c>
      <c r="D579" s="268">
        <f>SUM(D529:D578)</f>
        <v>88731175</v>
      </c>
      <c r="E579" s="268"/>
      <c r="F579" s="268">
        <f>SUM(F529:F578)</f>
        <v>1005397966</v>
      </c>
    </row>
    <row r="580" spans="1:6" ht="24.75" customHeight="1">
      <c r="A580" s="269" t="s">
        <v>112</v>
      </c>
      <c r="B580" s="269"/>
      <c r="C580" s="270">
        <f>C581-C579</f>
        <v>1853825.8200000003</v>
      </c>
      <c r="D580" s="270">
        <v>271303</v>
      </c>
      <c r="E580" s="271"/>
      <c r="F580" s="270">
        <f>F581-F579</f>
        <v>30423944.799999952</v>
      </c>
    </row>
    <row r="581" spans="1:6" ht="24.75" customHeight="1">
      <c r="A581" s="269" t="s">
        <v>17</v>
      </c>
      <c r="B581" s="269"/>
      <c r="C581" s="270">
        <v>50170378.82</v>
      </c>
      <c r="D581" s="270">
        <f>SUM(D579:D580)</f>
        <v>89002478</v>
      </c>
      <c r="E581" s="271"/>
      <c r="F581" s="270">
        <v>1035821910.8</v>
      </c>
    </row>
    <row r="582" spans="1:6" ht="24.75" customHeight="1">
      <c r="A582" s="272" t="s">
        <v>390</v>
      </c>
      <c r="B582" s="273"/>
      <c r="C582" s="274"/>
      <c r="D582" s="274"/>
      <c r="E582" s="275"/>
      <c r="F582" s="276"/>
    </row>
    <row r="583" spans="1:6" ht="24.75" customHeight="1">
      <c r="A583" s="277"/>
      <c r="B583" s="278" t="s">
        <v>391</v>
      </c>
      <c r="C583" s="274"/>
      <c r="D583" s="274"/>
      <c r="E583" s="275"/>
      <c r="F583" s="276"/>
    </row>
    <row r="584" spans="1:6" ht="24.75" customHeight="1">
      <c r="A584" s="277"/>
      <c r="B584" s="254" t="s">
        <v>423</v>
      </c>
      <c r="C584" s="254"/>
      <c r="D584" s="254"/>
      <c r="E584" s="275"/>
      <c r="F584" s="276"/>
    </row>
    <row r="585" spans="1:6" ht="24.75" customHeight="1">
      <c r="A585" s="277"/>
      <c r="B585" s="273" t="s">
        <v>424</v>
      </c>
      <c r="C585" s="274"/>
      <c r="D585" s="274"/>
      <c r="E585" s="275"/>
      <c r="F585" s="276"/>
    </row>
    <row r="592" spans="1:6" ht="24.75" customHeight="1">
      <c r="A592" s="711" t="s">
        <v>47</v>
      </c>
      <c r="B592" s="711"/>
      <c r="C592" s="711"/>
      <c r="D592" s="711"/>
      <c r="E592" s="711"/>
      <c r="F592" s="711"/>
    </row>
    <row r="593" spans="1:6" ht="24.75" customHeight="1">
      <c r="A593" s="712" t="s">
        <v>48</v>
      </c>
      <c r="B593" s="712"/>
      <c r="C593" s="712"/>
      <c r="D593" s="712"/>
      <c r="E593" s="712"/>
      <c r="F593" s="712"/>
    </row>
    <row r="594" spans="1:6" ht="24.75" customHeight="1">
      <c r="A594" s="712" t="s">
        <v>451</v>
      </c>
      <c r="B594" s="712"/>
      <c r="C594" s="712"/>
      <c r="D594" s="712"/>
      <c r="E594" s="712"/>
      <c r="F594" s="712"/>
    </row>
    <row r="595" spans="1:6" ht="24.75" customHeight="1">
      <c r="A595" s="138"/>
      <c r="B595" s="138"/>
      <c r="C595" s="138"/>
      <c r="D595" s="138"/>
      <c r="E595" s="138"/>
      <c r="F595" s="138"/>
    </row>
    <row r="596" spans="1:6" ht="24.75" customHeight="1">
      <c r="A596" s="336" t="s">
        <v>50</v>
      </c>
      <c r="B596" s="261" t="s">
        <v>51</v>
      </c>
      <c r="C596" s="262" t="s">
        <v>52</v>
      </c>
      <c r="D596" s="262" t="s">
        <v>53</v>
      </c>
      <c r="E596" s="262" t="s">
        <v>54</v>
      </c>
      <c r="F596" s="262" t="s">
        <v>55</v>
      </c>
    </row>
    <row r="597" spans="1:6" ht="24.75" customHeight="1">
      <c r="A597" s="337">
        <v>1</v>
      </c>
      <c r="B597" s="34" t="s">
        <v>56</v>
      </c>
      <c r="C597" s="196">
        <v>3438477</v>
      </c>
      <c r="D597" s="196">
        <v>12201339</v>
      </c>
      <c r="E597" s="338" t="s">
        <v>57</v>
      </c>
      <c r="F597" s="196">
        <v>213954303</v>
      </c>
    </row>
    <row r="598" spans="1:6" ht="24.75" customHeight="1">
      <c r="A598" s="337">
        <v>2</v>
      </c>
      <c r="B598" s="34" t="s">
        <v>58</v>
      </c>
      <c r="C598" s="196">
        <v>14043678</v>
      </c>
      <c r="D598" s="196">
        <v>14043678</v>
      </c>
      <c r="E598" s="338" t="s">
        <v>57</v>
      </c>
      <c r="F598" s="196">
        <v>129437931</v>
      </c>
    </row>
    <row r="599" spans="1:6" ht="24.75" customHeight="1">
      <c r="A599" s="337">
        <v>3</v>
      </c>
      <c r="B599" s="34" t="s">
        <v>165</v>
      </c>
      <c r="C599" s="196">
        <v>215205</v>
      </c>
      <c r="D599" s="196">
        <v>108</v>
      </c>
      <c r="E599" s="338" t="s">
        <v>63</v>
      </c>
      <c r="F599" s="196">
        <v>106167407</v>
      </c>
    </row>
    <row r="600" spans="1:6" ht="24.75" customHeight="1">
      <c r="A600" s="337">
        <v>4</v>
      </c>
      <c r="B600" s="34" t="s">
        <v>61</v>
      </c>
      <c r="C600" s="196">
        <v>6045692</v>
      </c>
      <c r="D600" s="196">
        <v>8240417</v>
      </c>
      <c r="E600" s="338" t="s">
        <v>60</v>
      </c>
      <c r="F600" s="196">
        <v>105317394</v>
      </c>
    </row>
    <row r="601" spans="1:6" ht="24.75" customHeight="1">
      <c r="A601" s="337">
        <v>5</v>
      </c>
      <c r="B601" s="34" t="s">
        <v>59</v>
      </c>
      <c r="C601" s="196">
        <v>6536655</v>
      </c>
      <c r="D601" s="196">
        <v>7830780</v>
      </c>
      <c r="E601" s="338" t="s">
        <v>60</v>
      </c>
      <c r="F601" s="196">
        <v>95610134</v>
      </c>
    </row>
    <row r="602" spans="1:6" ht="24.75" customHeight="1">
      <c r="A602" s="337">
        <v>6</v>
      </c>
      <c r="B602" s="34" t="s">
        <v>70</v>
      </c>
      <c r="C602" s="196">
        <v>1674000</v>
      </c>
      <c r="D602" s="196">
        <v>1293290</v>
      </c>
      <c r="E602" s="338" t="s">
        <v>57</v>
      </c>
      <c r="F602" s="196">
        <v>19850550</v>
      </c>
    </row>
    <row r="603" spans="1:6" ht="24.75" customHeight="1">
      <c r="A603" s="337">
        <v>7</v>
      </c>
      <c r="B603" s="34" t="s">
        <v>166</v>
      </c>
      <c r="C603" s="196">
        <v>229280</v>
      </c>
      <c r="D603" s="196">
        <v>517</v>
      </c>
      <c r="E603" s="338" t="s">
        <v>88</v>
      </c>
      <c r="F603" s="196">
        <v>19171348</v>
      </c>
    </row>
    <row r="604" spans="1:6" ht="24.75" customHeight="1">
      <c r="A604" s="337">
        <v>8</v>
      </c>
      <c r="B604" s="34" t="s">
        <v>65</v>
      </c>
      <c r="C604" s="196">
        <v>1724470</v>
      </c>
      <c r="D604" s="196">
        <v>863660</v>
      </c>
      <c r="E604" s="338" t="s">
        <v>57</v>
      </c>
      <c r="F604" s="196">
        <v>18944119</v>
      </c>
    </row>
    <row r="605" spans="1:6" ht="24.75" customHeight="1">
      <c r="A605" s="337">
        <v>9</v>
      </c>
      <c r="B605" s="34" t="s">
        <v>73</v>
      </c>
      <c r="C605" s="196">
        <v>63427</v>
      </c>
      <c r="D605" s="196">
        <v>6318</v>
      </c>
      <c r="E605" s="338" t="s">
        <v>68</v>
      </c>
      <c r="F605" s="196">
        <v>16832165</v>
      </c>
    </row>
    <row r="606" spans="1:6" ht="24.75" customHeight="1">
      <c r="A606" s="337">
        <v>10</v>
      </c>
      <c r="B606" s="34" t="s">
        <v>64</v>
      </c>
      <c r="C606" s="196">
        <v>74268</v>
      </c>
      <c r="D606" s="196">
        <v>13502</v>
      </c>
      <c r="E606" s="338" t="s">
        <v>57</v>
      </c>
      <c r="F606" s="196">
        <v>15595291</v>
      </c>
    </row>
    <row r="607" spans="1:6" ht="24.75" customHeight="1">
      <c r="A607" s="337">
        <v>11</v>
      </c>
      <c r="B607" s="34" t="s">
        <v>78</v>
      </c>
      <c r="C607" s="196">
        <v>32445</v>
      </c>
      <c r="D607" s="196">
        <v>315</v>
      </c>
      <c r="E607" s="338" t="s">
        <v>63</v>
      </c>
      <c r="F607" s="196">
        <v>15151500</v>
      </c>
    </row>
    <row r="608" spans="1:6" ht="24.75" customHeight="1">
      <c r="A608" s="337">
        <v>12</v>
      </c>
      <c r="B608" s="34" t="s">
        <v>67</v>
      </c>
      <c r="C608" s="196">
        <v>155954</v>
      </c>
      <c r="D608" s="196">
        <v>3612</v>
      </c>
      <c r="E608" s="338" t="s">
        <v>68</v>
      </c>
      <c r="F608" s="196">
        <v>14005104</v>
      </c>
    </row>
    <row r="609" spans="1:6" ht="24.75" customHeight="1">
      <c r="A609" s="337">
        <v>13</v>
      </c>
      <c r="B609" s="34" t="s">
        <v>82</v>
      </c>
      <c r="C609" s="196">
        <v>681424</v>
      </c>
      <c r="D609" s="196">
        <v>789425</v>
      </c>
      <c r="E609" s="338" t="s">
        <v>60</v>
      </c>
      <c r="F609" s="196">
        <v>9464381</v>
      </c>
    </row>
    <row r="610" spans="1:6" ht="24.75" customHeight="1">
      <c r="A610" s="337">
        <v>14</v>
      </c>
      <c r="B610" s="34" t="s">
        <v>177</v>
      </c>
      <c r="C610" s="196">
        <v>847000</v>
      </c>
      <c r="D610" s="196">
        <v>847000</v>
      </c>
      <c r="E610" s="338" t="s">
        <v>57</v>
      </c>
      <c r="F610" s="196">
        <v>9425114</v>
      </c>
    </row>
    <row r="611" spans="1:6" ht="24.75" customHeight="1">
      <c r="A611" s="337">
        <v>15</v>
      </c>
      <c r="B611" s="34" t="s">
        <v>66</v>
      </c>
      <c r="C611" s="196">
        <v>151606</v>
      </c>
      <c r="D611" s="196">
        <v>151606</v>
      </c>
      <c r="E611" s="338" t="s">
        <v>60</v>
      </c>
      <c r="F611" s="196">
        <v>9240687</v>
      </c>
    </row>
    <row r="612" spans="1:6" ht="24.75" customHeight="1">
      <c r="A612" s="337">
        <v>16</v>
      </c>
      <c r="B612" s="34" t="s">
        <v>75</v>
      </c>
      <c r="C612" s="196">
        <v>509805</v>
      </c>
      <c r="D612" s="196">
        <v>509805</v>
      </c>
      <c r="E612" s="338" t="s">
        <v>60</v>
      </c>
      <c r="F612" s="196">
        <v>6452646</v>
      </c>
    </row>
    <row r="613" spans="1:6" ht="24.75" customHeight="1">
      <c r="A613" s="337">
        <v>17</v>
      </c>
      <c r="B613" s="34" t="s">
        <v>76</v>
      </c>
      <c r="C613" s="196">
        <v>83308</v>
      </c>
      <c r="D613" s="196">
        <v>6378</v>
      </c>
      <c r="E613" s="338" t="s">
        <v>57</v>
      </c>
      <c r="F613" s="196">
        <v>6038450</v>
      </c>
    </row>
    <row r="614" spans="1:6" ht="24.75" customHeight="1">
      <c r="A614" s="337">
        <v>18</v>
      </c>
      <c r="B614" s="34" t="s">
        <v>71</v>
      </c>
      <c r="C614" s="196">
        <v>43145</v>
      </c>
      <c r="D614" s="196">
        <v>67013</v>
      </c>
      <c r="E614" s="338" t="s">
        <v>57</v>
      </c>
      <c r="F614" s="196">
        <v>5167901</v>
      </c>
    </row>
    <row r="615" spans="1:6" ht="24.75" customHeight="1">
      <c r="A615" s="337">
        <v>19</v>
      </c>
      <c r="B615" s="34" t="s">
        <v>74</v>
      </c>
      <c r="C615" s="196">
        <v>10830</v>
      </c>
      <c r="D615" s="196">
        <v>115</v>
      </c>
      <c r="E615" s="338" t="s">
        <v>68</v>
      </c>
      <c r="F615" s="196">
        <v>3418838</v>
      </c>
    </row>
    <row r="616" spans="1:6" ht="24.75" customHeight="1">
      <c r="A616" s="337">
        <v>20</v>
      </c>
      <c r="B616" s="34" t="s">
        <v>94</v>
      </c>
      <c r="C616" s="196">
        <v>45118</v>
      </c>
      <c r="D616" s="196">
        <v>2765</v>
      </c>
      <c r="E616" s="338" t="s">
        <v>57</v>
      </c>
      <c r="F616" s="196">
        <v>2873580</v>
      </c>
    </row>
    <row r="617" spans="1:6" ht="24.75" customHeight="1">
      <c r="A617" s="337">
        <v>21</v>
      </c>
      <c r="B617" s="34" t="s">
        <v>69</v>
      </c>
      <c r="C617" s="196">
        <v>26785</v>
      </c>
      <c r="D617" s="196">
        <v>2198</v>
      </c>
      <c r="E617" s="338" t="s">
        <v>57</v>
      </c>
      <c r="F617" s="196">
        <v>2603780</v>
      </c>
    </row>
    <row r="618" spans="1:6" ht="24.75" customHeight="1">
      <c r="A618" s="337">
        <v>22</v>
      </c>
      <c r="B618" s="34" t="s">
        <v>83</v>
      </c>
      <c r="C618" s="196">
        <v>7400</v>
      </c>
      <c r="D618" s="196">
        <v>76946</v>
      </c>
      <c r="E618" s="338" t="s">
        <v>57</v>
      </c>
      <c r="F618" s="196">
        <v>2556975</v>
      </c>
    </row>
    <row r="619" spans="1:6" ht="24.75" customHeight="1">
      <c r="A619" s="337">
        <v>23</v>
      </c>
      <c r="B619" s="34" t="s">
        <v>84</v>
      </c>
      <c r="C619" s="196">
        <v>136855</v>
      </c>
      <c r="D619" s="196">
        <v>136855</v>
      </c>
      <c r="E619" s="338" t="s">
        <v>57</v>
      </c>
      <c r="F619" s="196">
        <v>2441476</v>
      </c>
    </row>
    <row r="620" spans="1:6" ht="24.75" customHeight="1">
      <c r="A620" s="337">
        <v>24</v>
      </c>
      <c r="B620" s="34" t="s">
        <v>107</v>
      </c>
      <c r="C620" s="196">
        <v>19963</v>
      </c>
      <c r="D620" s="196">
        <v>19963</v>
      </c>
      <c r="E620" s="338" t="s">
        <v>57</v>
      </c>
      <c r="F620" s="196">
        <v>2434224</v>
      </c>
    </row>
    <row r="621" spans="1:6" ht="24.75" customHeight="1">
      <c r="A621" s="337">
        <v>25</v>
      </c>
      <c r="B621" s="34" t="s">
        <v>81</v>
      </c>
      <c r="C621" s="196">
        <v>6054</v>
      </c>
      <c r="D621" s="196">
        <v>1605</v>
      </c>
      <c r="E621" s="338" t="s">
        <v>57</v>
      </c>
      <c r="F621" s="196">
        <v>2317051</v>
      </c>
    </row>
    <row r="622" spans="1:6" ht="24.75" customHeight="1">
      <c r="A622" s="337">
        <v>26</v>
      </c>
      <c r="B622" s="34" t="s">
        <v>72</v>
      </c>
      <c r="C622" s="196">
        <v>44426</v>
      </c>
      <c r="D622" s="196">
        <v>12959</v>
      </c>
      <c r="E622" s="338" t="s">
        <v>57</v>
      </c>
      <c r="F622" s="196">
        <v>2309992</v>
      </c>
    </row>
    <row r="623" spans="1:6" ht="24.75" customHeight="1">
      <c r="A623" s="337">
        <v>27</v>
      </c>
      <c r="B623" s="34" t="s">
        <v>85</v>
      </c>
      <c r="C623" s="196">
        <v>34056</v>
      </c>
      <c r="D623" s="196">
        <v>2459000</v>
      </c>
      <c r="E623" s="338" t="s">
        <v>57</v>
      </c>
      <c r="F623" s="196">
        <v>2268000</v>
      </c>
    </row>
    <row r="624" spans="1:6" ht="24.75" customHeight="1">
      <c r="A624" s="337">
        <v>28</v>
      </c>
      <c r="B624" s="34" t="s">
        <v>80</v>
      </c>
      <c r="C624" s="196">
        <v>21225</v>
      </c>
      <c r="D624" s="196">
        <v>21225</v>
      </c>
      <c r="E624" s="338" t="s">
        <v>57</v>
      </c>
      <c r="F624" s="196">
        <v>2164308</v>
      </c>
    </row>
    <row r="625" spans="1:6" ht="24.75" customHeight="1">
      <c r="A625" s="337">
        <v>29</v>
      </c>
      <c r="B625" s="34" t="s">
        <v>91</v>
      </c>
      <c r="C625" s="196">
        <v>211106</v>
      </c>
      <c r="D625" s="196">
        <v>218478</v>
      </c>
      <c r="E625" s="338" t="s">
        <v>60</v>
      </c>
      <c r="F625" s="196">
        <v>2022456</v>
      </c>
    </row>
    <row r="626" spans="1:6" ht="24.75" customHeight="1">
      <c r="A626" s="337">
        <v>30</v>
      </c>
      <c r="B626" s="34" t="s">
        <v>215</v>
      </c>
      <c r="C626" s="196">
        <v>7018</v>
      </c>
      <c r="D626" s="196">
        <v>7018</v>
      </c>
      <c r="E626" s="338" t="s">
        <v>324</v>
      </c>
      <c r="F626" s="196">
        <v>1917805</v>
      </c>
    </row>
    <row r="627" spans="1:6" ht="24.75" customHeight="1">
      <c r="A627" s="337">
        <v>31</v>
      </c>
      <c r="B627" s="34" t="s">
        <v>86</v>
      </c>
      <c r="C627" s="196">
        <v>9360</v>
      </c>
      <c r="D627" s="196">
        <v>23</v>
      </c>
      <c r="E627" s="338" t="s">
        <v>68</v>
      </c>
      <c r="F627" s="196">
        <v>1724420</v>
      </c>
    </row>
    <row r="628" spans="1:6" ht="24.75" customHeight="1">
      <c r="A628" s="337">
        <v>32</v>
      </c>
      <c r="B628" s="34" t="s">
        <v>169</v>
      </c>
      <c r="C628" s="196">
        <v>7715</v>
      </c>
      <c r="D628" s="196">
        <v>68</v>
      </c>
      <c r="E628" s="338" t="s">
        <v>68</v>
      </c>
      <c r="F628" s="196">
        <v>1577256</v>
      </c>
    </row>
    <row r="629" spans="1:6" ht="24.75" customHeight="1">
      <c r="A629" s="337">
        <v>33</v>
      </c>
      <c r="B629" s="267" t="s">
        <v>167</v>
      </c>
      <c r="C629" s="196">
        <v>5038</v>
      </c>
      <c r="D629" s="196">
        <v>1</v>
      </c>
      <c r="E629" s="338" t="s">
        <v>68</v>
      </c>
      <c r="F629" s="196">
        <v>1362679</v>
      </c>
    </row>
    <row r="630" spans="1:6" ht="24.75" customHeight="1">
      <c r="A630" s="337">
        <v>34</v>
      </c>
      <c r="B630" s="34" t="s">
        <v>357</v>
      </c>
      <c r="C630" s="196">
        <v>7469</v>
      </c>
      <c r="D630" s="196">
        <v>7469</v>
      </c>
      <c r="E630" s="338" t="s">
        <v>57</v>
      </c>
      <c r="F630" s="196">
        <v>1300931</v>
      </c>
    </row>
    <row r="631" spans="1:6" ht="24.75" customHeight="1">
      <c r="A631" s="337">
        <v>35</v>
      </c>
      <c r="B631" s="34" t="s">
        <v>110</v>
      </c>
      <c r="C631" s="196">
        <v>210000</v>
      </c>
      <c r="D631" s="196">
        <v>210000</v>
      </c>
      <c r="E631" s="338" t="s">
        <v>57</v>
      </c>
      <c r="F631" s="196">
        <v>1260000</v>
      </c>
    </row>
    <row r="632" spans="1:6" ht="24.75" customHeight="1">
      <c r="A632" s="337">
        <v>36</v>
      </c>
      <c r="B632" s="34" t="s">
        <v>173</v>
      </c>
      <c r="C632" s="196">
        <v>16041</v>
      </c>
      <c r="D632" s="196">
        <v>17280</v>
      </c>
      <c r="E632" s="338" t="s">
        <v>57</v>
      </c>
      <c r="F632" s="196">
        <v>1257466</v>
      </c>
    </row>
    <row r="633" spans="1:6" ht="24.75" customHeight="1">
      <c r="A633" s="337">
        <v>37</v>
      </c>
      <c r="B633" s="34" t="s">
        <v>93</v>
      </c>
      <c r="C633" s="196">
        <v>64672</v>
      </c>
      <c r="D633" s="196">
        <v>79843</v>
      </c>
      <c r="E633" s="338" t="s">
        <v>60</v>
      </c>
      <c r="F633" s="196">
        <v>1078157</v>
      </c>
    </row>
    <row r="634" spans="1:6" ht="24.75" customHeight="1">
      <c r="A634" s="337">
        <v>38</v>
      </c>
      <c r="B634" s="34" t="s">
        <v>291</v>
      </c>
      <c r="C634" s="196">
        <v>4077</v>
      </c>
      <c r="D634" s="196">
        <v>36</v>
      </c>
      <c r="E634" s="338" t="s">
        <v>57</v>
      </c>
      <c r="F634" s="196">
        <v>913264</v>
      </c>
    </row>
    <row r="635" spans="1:6" ht="24.75" customHeight="1">
      <c r="A635" s="337">
        <v>39</v>
      </c>
      <c r="B635" s="34" t="s">
        <v>102</v>
      </c>
      <c r="C635" s="196">
        <v>31450</v>
      </c>
      <c r="D635" s="196">
        <v>31450</v>
      </c>
      <c r="E635" s="338" t="s">
        <v>60</v>
      </c>
      <c r="F635" s="196">
        <v>662337</v>
      </c>
    </row>
    <row r="636" spans="1:6" ht="24.75" customHeight="1">
      <c r="A636" s="337">
        <v>40</v>
      </c>
      <c r="B636" s="34" t="s">
        <v>96</v>
      </c>
      <c r="C636" s="196">
        <v>3301</v>
      </c>
      <c r="D636" s="196">
        <v>5288</v>
      </c>
      <c r="E636" s="338" t="s">
        <v>57</v>
      </c>
      <c r="F636" s="196">
        <v>659650</v>
      </c>
    </row>
    <row r="637" spans="1:6" ht="24.75" customHeight="1">
      <c r="A637" s="337">
        <v>41</v>
      </c>
      <c r="B637" s="34" t="s">
        <v>101</v>
      </c>
      <c r="C637" s="196">
        <v>4438</v>
      </c>
      <c r="D637" s="196">
        <v>5250</v>
      </c>
      <c r="E637" s="338" t="s">
        <v>57</v>
      </c>
      <c r="F637" s="196">
        <v>640558</v>
      </c>
    </row>
    <row r="638" spans="1:6" ht="24.75" customHeight="1">
      <c r="A638" s="337">
        <v>42</v>
      </c>
      <c r="B638" s="34" t="s">
        <v>452</v>
      </c>
      <c r="C638" s="196">
        <v>8</v>
      </c>
      <c r="D638" s="196">
        <v>1</v>
      </c>
      <c r="E638" s="338" t="s">
        <v>57</v>
      </c>
      <c r="F638" s="196">
        <v>630000</v>
      </c>
    </row>
    <row r="639" spans="1:6" ht="24.75" customHeight="1">
      <c r="A639" s="337">
        <v>43</v>
      </c>
      <c r="B639" s="34" t="s">
        <v>218</v>
      </c>
      <c r="C639" s="196">
        <v>11620</v>
      </c>
      <c r="D639" s="196">
        <v>37269</v>
      </c>
      <c r="E639" s="338" t="s">
        <v>57</v>
      </c>
      <c r="F639" s="196">
        <v>574382</v>
      </c>
    </row>
    <row r="640" spans="1:6" ht="24.75" customHeight="1">
      <c r="A640" s="337">
        <v>44</v>
      </c>
      <c r="B640" s="34" t="s">
        <v>98</v>
      </c>
      <c r="C640" s="196">
        <v>4450</v>
      </c>
      <c r="D640" s="196">
        <v>5325</v>
      </c>
      <c r="E640" s="338" t="s">
        <v>57</v>
      </c>
      <c r="F640" s="196">
        <v>567306</v>
      </c>
    </row>
    <row r="641" spans="1:6" ht="24.75" customHeight="1">
      <c r="A641" s="337">
        <v>45</v>
      </c>
      <c r="B641" s="34" t="s">
        <v>109</v>
      </c>
      <c r="C641" s="196">
        <v>1116</v>
      </c>
      <c r="D641" s="196">
        <v>92</v>
      </c>
      <c r="E641" s="338" t="s">
        <v>68</v>
      </c>
      <c r="F641" s="196">
        <v>564890</v>
      </c>
    </row>
    <row r="642" spans="1:6" ht="24.75" customHeight="1">
      <c r="A642" s="337">
        <v>46</v>
      </c>
      <c r="B642" s="34" t="s">
        <v>453</v>
      </c>
      <c r="C642" s="196">
        <v>1340</v>
      </c>
      <c r="D642" s="196">
        <v>95210</v>
      </c>
      <c r="E642" s="338" t="s">
        <v>57</v>
      </c>
      <c r="F642" s="196">
        <v>521233</v>
      </c>
    </row>
    <row r="643" spans="1:6" ht="24.75" customHeight="1">
      <c r="A643" s="337">
        <v>47</v>
      </c>
      <c r="B643" s="34" t="s">
        <v>89</v>
      </c>
      <c r="C643" s="196">
        <v>16500</v>
      </c>
      <c r="D643" s="196">
        <v>16500</v>
      </c>
      <c r="E643" s="338" t="s">
        <v>57</v>
      </c>
      <c r="F643" s="196">
        <v>510000</v>
      </c>
    </row>
    <row r="644" spans="1:6" ht="24.75" customHeight="1">
      <c r="A644" s="337">
        <v>48</v>
      </c>
      <c r="B644" s="34" t="s">
        <v>292</v>
      </c>
      <c r="C644" s="196">
        <v>7978</v>
      </c>
      <c r="D644" s="196">
        <v>8000</v>
      </c>
      <c r="E644" s="338" t="s">
        <v>57</v>
      </c>
      <c r="F644" s="196">
        <v>479314</v>
      </c>
    </row>
    <row r="645" spans="1:6" ht="24.75" customHeight="1">
      <c r="A645" s="337">
        <v>49</v>
      </c>
      <c r="B645" s="34" t="s">
        <v>92</v>
      </c>
      <c r="C645" s="196">
        <v>21616</v>
      </c>
      <c r="D645" s="196">
        <v>3</v>
      </c>
      <c r="E645" s="338" t="s">
        <v>68</v>
      </c>
      <c r="F645" s="196">
        <v>441000</v>
      </c>
    </row>
    <row r="646" spans="1:6" ht="24.75" customHeight="1">
      <c r="A646" s="337">
        <v>50</v>
      </c>
      <c r="B646" s="34" t="s">
        <v>105</v>
      </c>
      <c r="C646" s="196">
        <v>6380</v>
      </c>
      <c r="D646" s="196">
        <v>3607</v>
      </c>
      <c r="E646" s="338" t="s">
        <v>57</v>
      </c>
      <c r="F646" s="196">
        <v>436651</v>
      </c>
    </row>
    <row r="647" spans="1:6" ht="24.75" customHeight="1">
      <c r="A647" s="709" t="s">
        <v>111</v>
      </c>
      <c r="B647" s="709"/>
      <c r="C647" s="197">
        <f>SUM(C597:C646)</f>
        <v>37555244</v>
      </c>
      <c r="D647" s="197">
        <f>SUM(D597:D646)</f>
        <v>50350605</v>
      </c>
      <c r="E647" s="339"/>
      <c r="F647" s="197">
        <f>SUM(F597:F646)</f>
        <v>862316404</v>
      </c>
    </row>
    <row r="648" spans="1:6" ht="24.75" customHeight="1">
      <c r="A648" s="709" t="s">
        <v>112</v>
      </c>
      <c r="B648" s="709"/>
      <c r="C648" s="340">
        <f>C649-C647</f>
        <v>2845043.6199999973</v>
      </c>
      <c r="D648" s="340">
        <v>34824</v>
      </c>
      <c r="E648" s="341"/>
      <c r="F648" s="340">
        <f>F649-F647</f>
        <v>998315.2200000286</v>
      </c>
    </row>
    <row r="649" spans="1:6" ht="24.75" customHeight="1">
      <c r="A649" s="709" t="s">
        <v>17</v>
      </c>
      <c r="B649" s="709"/>
      <c r="C649" s="340">
        <v>40400287.62</v>
      </c>
      <c r="D649" s="340">
        <f>SUM(D647:D648)</f>
        <v>50385429</v>
      </c>
      <c r="E649" s="341"/>
      <c r="F649" s="340">
        <v>863314719.22</v>
      </c>
    </row>
    <row r="650" spans="1:6" ht="24.75" customHeight="1">
      <c r="A650" s="342"/>
      <c r="B650" s="343"/>
      <c r="C650" s="344"/>
      <c r="D650" s="344"/>
      <c r="E650" s="345"/>
      <c r="F650" s="344"/>
    </row>
    <row r="651" spans="1:6" ht="24.75" customHeight="1">
      <c r="A651" s="272" t="s">
        <v>390</v>
      </c>
      <c r="B651" s="346"/>
      <c r="C651" s="347"/>
      <c r="D651" s="347"/>
      <c r="E651" s="345"/>
      <c r="F651" s="344"/>
    </row>
    <row r="652" spans="1:6" ht="24.75" customHeight="1">
      <c r="A652" s="348"/>
      <c r="B652" s="349" t="s">
        <v>391</v>
      </c>
      <c r="C652" s="347"/>
      <c r="D652" s="347"/>
      <c r="E652" s="345"/>
      <c r="F652" s="344"/>
    </row>
    <row r="653" spans="1:6" ht="24.75" customHeight="1">
      <c r="A653" s="348"/>
      <c r="B653" s="254" t="s">
        <v>454</v>
      </c>
      <c r="C653" s="254"/>
      <c r="D653" s="254"/>
      <c r="E653" s="345"/>
      <c r="F653" s="344"/>
    </row>
    <row r="654" spans="1:6" ht="24.75" customHeight="1">
      <c r="A654" s="348"/>
      <c r="B654" s="346" t="s">
        <v>455</v>
      </c>
      <c r="C654" s="347"/>
      <c r="D654" s="347"/>
      <c r="E654" s="345"/>
      <c r="F654" s="344"/>
    </row>
    <row r="655" spans="1:6" ht="24.75" customHeight="1">
      <c r="A655" s="342"/>
      <c r="B655" s="343" t="s">
        <v>456</v>
      </c>
      <c r="C655" s="344"/>
      <c r="D655" s="344"/>
      <c r="E655" s="345"/>
      <c r="F655" s="344"/>
    </row>
    <row r="656" spans="1:6" ht="24.75" customHeight="1">
      <c r="A656" s="342"/>
      <c r="B656" s="343" t="s">
        <v>457</v>
      </c>
      <c r="C656" s="344"/>
      <c r="D656" s="344"/>
      <c r="E656" s="345"/>
      <c r="F656" s="344"/>
    </row>
    <row r="657" spans="1:6" ht="24.75" customHeight="1">
      <c r="A657" s="342"/>
      <c r="B657" s="343" t="s">
        <v>458</v>
      </c>
      <c r="C657" s="344"/>
      <c r="D657" s="344"/>
      <c r="E657" s="345"/>
      <c r="F657" s="344"/>
    </row>
    <row r="658" spans="1:6" ht="24.75" customHeight="1">
      <c r="A658" s="342"/>
      <c r="B658" s="343" t="s">
        <v>459</v>
      </c>
      <c r="C658" s="344"/>
      <c r="D658" s="344"/>
      <c r="E658" s="345"/>
      <c r="F658" s="344"/>
    </row>
    <row r="659" spans="1:6" ht="24.75" customHeight="1">
      <c r="A659" s="342"/>
      <c r="B659" s="343"/>
      <c r="C659" s="344"/>
      <c r="D659" s="344"/>
      <c r="E659" s="345"/>
      <c r="F659" s="344"/>
    </row>
    <row r="666" spans="1:6" ht="24.75" customHeight="1">
      <c r="A666" s="362" t="s">
        <v>47</v>
      </c>
      <c r="B666" s="362"/>
      <c r="C666" s="362"/>
      <c r="D666" s="362"/>
      <c r="E666" s="362"/>
      <c r="F666" s="362"/>
    </row>
    <row r="667" spans="1:6" ht="24.75" customHeight="1">
      <c r="A667" s="362" t="s">
        <v>48</v>
      </c>
      <c r="B667" s="362"/>
      <c r="C667" s="362"/>
      <c r="D667" s="362"/>
      <c r="E667" s="362"/>
      <c r="F667" s="362"/>
    </row>
    <row r="668" spans="1:6" ht="24.75" customHeight="1">
      <c r="A668" s="362" t="s">
        <v>482</v>
      </c>
      <c r="B668" s="362"/>
      <c r="C668" s="362"/>
      <c r="D668" s="362"/>
      <c r="E668" s="362"/>
      <c r="F668" s="362"/>
    </row>
    <row r="669" spans="1:6" ht="24.75" customHeight="1">
      <c r="A669" s="363"/>
      <c r="B669" s="364"/>
      <c r="C669" s="365"/>
      <c r="D669" s="365"/>
      <c r="E669" s="365"/>
      <c r="F669" s="365"/>
    </row>
    <row r="670" spans="1:6" ht="24.75" customHeight="1">
      <c r="A670" s="366" t="s">
        <v>50</v>
      </c>
      <c r="B670" s="367" t="s">
        <v>483</v>
      </c>
      <c r="C670" s="368" t="s">
        <v>52</v>
      </c>
      <c r="D670" s="368" t="s">
        <v>53</v>
      </c>
      <c r="E670" s="368" t="s">
        <v>54</v>
      </c>
      <c r="F670" s="368" t="s">
        <v>55</v>
      </c>
    </row>
    <row r="671" spans="1:6" ht="24.75" customHeight="1">
      <c r="A671" s="369">
        <v>1</v>
      </c>
      <c r="B671" s="370" t="s">
        <v>56</v>
      </c>
      <c r="C671" s="371">
        <v>3605099</v>
      </c>
      <c r="D671" s="371">
        <v>11654750</v>
      </c>
      <c r="E671" s="371" t="s">
        <v>57</v>
      </c>
      <c r="F671" s="371">
        <v>262157005</v>
      </c>
    </row>
    <row r="672" spans="1:6" ht="24.75" customHeight="1">
      <c r="A672" s="369">
        <v>2</v>
      </c>
      <c r="B672" s="370" t="s">
        <v>61</v>
      </c>
      <c r="C672" s="371">
        <v>11092823</v>
      </c>
      <c r="D672" s="371">
        <v>15045339</v>
      </c>
      <c r="E672" s="371" t="s">
        <v>60</v>
      </c>
      <c r="F672" s="371">
        <v>181200288</v>
      </c>
    </row>
    <row r="673" spans="1:6" ht="24.75" customHeight="1">
      <c r="A673" s="369">
        <v>3</v>
      </c>
      <c r="B673" s="370" t="s">
        <v>58</v>
      </c>
      <c r="C673" s="371">
        <v>18770183</v>
      </c>
      <c r="D673" s="371">
        <v>19229802</v>
      </c>
      <c r="E673" s="371" t="s">
        <v>57</v>
      </c>
      <c r="F673" s="371">
        <v>150201797</v>
      </c>
    </row>
    <row r="674" spans="1:6" ht="24.75" customHeight="1">
      <c r="A674" s="369">
        <v>4</v>
      </c>
      <c r="B674" s="370" t="s">
        <v>165</v>
      </c>
      <c r="C674" s="371">
        <v>257296</v>
      </c>
      <c r="D674" s="371">
        <v>133</v>
      </c>
      <c r="E674" s="371" t="s">
        <v>63</v>
      </c>
      <c r="F674" s="371">
        <v>118306521</v>
      </c>
    </row>
    <row r="675" spans="1:6" ht="24.75" customHeight="1">
      <c r="A675" s="369">
        <v>5</v>
      </c>
      <c r="B675" s="370" t="s">
        <v>59</v>
      </c>
      <c r="C675" s="371">
        <v>7294804</v>
      </c>
      <c r="D675" s="371">
        <v>8686337</v>
      </c>
      <c r="E675" s="371" t="s">
        <v>60</v>
      </c>
      <c r="F675" s="371">
        <v>97652085</v>
      </c>
    </row>
    <row r="676" spans="1:6" ht="24.75" customHeight="1">
      <c r="A676" s="369">
        <v>6</v>
      </c>
      <c r="B676" s="370" t="s">
        <v>20</v>
      </c>
      <c r="C676" s="371">
        <v>5</v>
      </c>
      <c r="D676" s="371">
        <v>22346553</v>
      </c>
      <c r="E676" s="371" t="s">
        <v>15</v>
      </c>
      <c r="F676" s="371">
        <v>33044939</v>
      </c>
    </row>
    <row r="677" spans="1:6" ht="24.75" customHeight="1">
      <c r="A677" s="369">
        <v>7</v>
      </c>
      <c r="B677" s="370" t="s">
        <v>65</v>
      </c>
      <c r="C677" s="371">
        <v>1740550</v>
      </c>
      <c r="D677" s="371">
        <v>1191055</v>
      </c>
      <c r="E677" s="371" t="s">
        <v>57</v>
      </c>
      <c r="F677" s="371">
        <v>21497290</v>
      </c>
    </row>
    <row r="678" spans="1:6" ht="24.75" customHeight="1">
      <c r="A678" s="369">
        <v>8</v>
      </c>
      <c r="B678" s="370" t="s">
        <v>70</v>
      </c>
      <c r="C678" s="371">
        <v>1474000</v>
      </c>
      <c r="D678" s="371">
        <v>1395600</v>
      </c>
      <c r="E678" s="371" t="s">
        <v>57</v>
      </c>
      <c r="F678" s="371">
        <v>15322535</v>
      </c>
    </row>
    <row r="679" spans="1:6" ht="24.75" customHeight="1">
      <c r="A679" s="369">
        <v>9</v>
      </c>
      <c r="B679" s="370" t="s">
        <v>64</v>
      </c>
      <c r="C679" s="371">
        <v>60376</v>
      </c>
      <c r="D679" s="371">
        <v>8962</v>
      </c>
      <c r="E679" s="371" t="s">
        <v>57</v>
      </c>
      <c r="F679" s="371">
        <v>14386060</v>
      </c>
    </row>
    <row r="680" spans="1:6" ht="24.75" customHeight="1">
      <c r="A680" s="369">
        <v>10</v>
      </c>
      <c r="B680" s="370" t="s">
        <v>177</v>
      </c>
      <c r="C680" s="371">
        <v>1061500</v>
      </c>
      <c r="D680" s="371">
        <v>1061500</v>
      </c>
      <c r="E680" s="371" t="s">
        <v>57</v>
      </c>
      <c r="F680" s="371">
        <v>13858344</v>
      </c>
    </row>
    <row r="681" spans="1:6" ht="24.75" customHeight="1">
      <c r="A681" s="369">
        <v>11</v>
      </c>
      <c r="B681" s="370" t="s">
        <v>66</v>
      </c>
      <c r="C681" s="371">
        <v>161776</v>
      </c>
      <c r="D681" s="371">
        <v>161040</v>
      </c>
      <c r="E681" s="371" t="s">
        <v>60</v>
      </c>
      <c r="F681" s="371">
        <v>11259687</v>
      </c>
    </row>
    <row r="682" spans="1:6" ht="24.75" customHeight="1">
      <c r="A682" s="369">
        <v>12</v>
      </c>
      <c r="B682" s="370" t="s">
        <v>166</v>
      </c>
      <c r="C682" s="371">
        <v>120280</v>
      </c>
      <c r="D682" s="371">
        <v>296</v>
      </c>
      <c r="E682" s="371" t="s">
        <v>88</v>
      </c>
      <c r="F682" s="371">
        <v>10647800</v>
      </c>
    </row>
    <row r="683" spans="1:6" ht="24.75" customHeight="1">
      <c r="A683" s="369">
        <v>13</v>
      </c>
      <c r="B683" s="370" t="s">
        <v>107</v>
      </c>
      <c r="C683" s="371">
        <v>25195</v>
      </c>
      <c r="D683" s="371">
        <v>24966</v>
      </c>
      <c r="E683" s="371" t="s">
        <v>57</v>
      </c>
      <c r="F683" s="371">
        <v>9517509</v>
      </c>
    </row>
    <row r="684" spans="1:6" ht="24.75" customHeight="1">
      <c r="A684" s="369">
        <v>14</v>
      </c>
      <c r="B684" s="370" t="s">
        <v>71</v>
      </c>
      <c r="C684" s="371">
        <v>57143</v>
      </c>
      <c r="D684" s="371">
        <v>47474</v>
      </c>
      <c r="E684" s="371" t="s">
        <v>57</v>
      </c>
      <c r="F684" s="371">
        <v>6497183</v>
      </c>
    </row>
    <row r="685" spans="1:6" ht="24.75" customHeight="1">
      <c r="A685" s="369">
        <v>15</v>
      </c>
      <c r="B685" s="370" t="s">
        <v>74</v>
      </c>
      <c r="C685" s="371">
        <v>20000</v>
      </c>
      <c r="D685" s="371">
        <v>613</v>
      </c>
      <c r="E685" s="371" t="s">
        <v>57</v>
      </c>
      <c r="F685" s="371">
        <v>6424578</v>
      </c>
    </row>
    <row r="686" spans="1:6" ht="24.75" customHeight="1">
      <c r="A686" s="369">
        <v>16</v>
      </c>
      <c r="B686" s="370" t="s">
        <v>72</v>
      </c>
      <c r="C686" s="371">
        <v>59838</v>
      </c>
      <c r="D686" s="371">
        <v>57137</v>
      </c>
      <c r="E686" s="371" t="s">
        <v>57</v>
      </c>
      <c r="F686" s="371">
        <v>6090989</v>
      </c>
    </row>
    <row r="687" spans="1:6" ht="24.75" customHeight="1">
      <c r="A687" s="369">
        <v>17</v>
      </c>
      <c r="B687" s="370" t="s">
        <v>81</v>
      </c>
      <c r="C687" s="371">
        <v>3013</v>
      </c>
      <c r="D687" s="371">
        <v>3946</v>
      </c>
      <c r="E687" s="371" t="s">
        <v>57</v>
      </c>
      <c r="F687" s="371">
        <v>5598343</v>
      </c>
    </row>
    <row r="688" spans="1:6" ht="24.75" customHeight="1">
      <c r="A688" s="369">
        <v>18</v>
      </c>
      <c r="B688" s="370" t="s">
        <v>69</v>
      </c>
      <c r="C688" s="371">
        <v>46213</v>
      </c>
      <c r="D688" s="371">
        <v>2295</v>
      </c>
      <c r="E688" s="371" t="s">
        <v>57</v>
      </c>
      <c r="F688" s="371">
        <v>4838050</v>
      </c>
    </row>
    <row r="689" spans="1:6" ht="24.75" customHeight="1">
      <c r="A689" s="369">
        <v>19</v>
      </c>
      <c r="B689" s="370" t="s">
        <v>67</v>
      </c>
      <c r="C689" s="371">
        <v>45455</v>
      </c>
      <c r="D689" s="371">
        <v>594</v>
      </c>
      <c r="E689" s="371" t="s">
        <v>57</v>
      </c>
      <c r="F689" s="371">
        <v>4554568</v>
      </c>
    </row>
    <row r="690" spans="1:6" ht="24.75" customHeight="1">
      <c r="A690" s="369">
        <v>20</v>
      </c>
      <c r="B690" s="370" t="s">
        <v>91</v>
      </c>
      <c r="C690" s="371">
        <v>399776</v>
      </c>
      <c r="D690" s="371">
        <v>409472</v>
      </c>
      <c r="E690" s="371" t="s">
        <v>60</v>
      </c>
      <c r="F690" s="371">
        <v>3738743</v>
      </c>
    </row>
    <row r="691" spans="1:6" ht="24.75" customHeight="1">
      <c r="A691" s="369">
        <v>21</v>
      </c>
      <c r="B691" s="370" t="s">
        <v>80</v>
      </c>
      <c r="C691" s="371">
        <v>30562</v>
      </c>
      <c r="D691" s="371">
        <v>9064</v>
      </c>
      <c r="E691" s="371" t="s">
        <v>57</v>
      </c>
      <c r="F691" s="371">
        <v>3615730</v>
      </c>
    </row>
    <row r="692" spans="1:6" ht="24.75" customHeight="1">
      <c r="A692" s="369">
        <v>22</v>
      </c>
      <c r="B692" s="370" t="s">
        <v>75</v>
      </c>
      <c r="C692" s="371">
        <v>317900</v>
      </c>
      <c r="D692" s="371">
        <v>317900</v>
      </c>
      <c r="E692" s="371" t="s">
        <v>60</v>
      </c>
      <c r="F692" s="371">
        <v>3389677</v>
      </c>
    </row>
    <row r="693" spans="1:6" ht="24.75" customHeight="1">
      <c r="A693" s="369">
        <v>23</v>
      </c>
      <c r="B693" s="370" t="s">
        <v>73</v>
      </c>
      <c r="C693" s="371">
        <v>11852</v>
      </c>
      <c r="D693" s="371">
        <v>2902</v>
      </c>
      <c r="E693" s="371" t="s">
        <v>57</v>
      </c>
      <c r="F693" s="371">
        <v>3287976</v>
      </c>
    </row>
    <row r="694" spans="1:6" ht="24.75" customHeight="1">
      <c r="A694" s="369">
        <v>24</v>
      </c>
      <c r="B694" s="370" t="s">
        <v>76</v>
      </c>
      <c r="C694" s="371">
        <v>88356</v>
      </c>
      <c r="D694" s="371">
        <v>37556</v>
      </c>
      <c r="E694" s="371" t="s">
        <v>57</v>
      </c>
      <c r="F694" s="371">
        <v>3284242</v>
      </c>
    </row>
    <row r="695" spans="1:6" ht="24.75" customHeight="1">
      <c r="A695" s="369">
        <v>25</v>
      </c>
      <c r="B695" s="370" t="s">
        <v>86</v>
      </c>
      <c r="C695" s="371">
        <v>16155</v>
      </c>
      <c r="D695" s="371">
        <v>338</v>
      </c>
      <c r="E695" s="371" t="s">
        <v>57</v>
      </c>
      <c r="F695" s="371">
        <v>2863853</v>
      </c>
    </row>
    <row r="696" spans="1:6" ht="24.75" customHeight="1">
      <c r="A696" s="369">
        <v>26</v>
      </c>
      <c r="B696" s="370" t="s">
        <v>169</v>
      </c>
      <c r="C696" s="371">
        <v>9346</v>
      </c>
      <c r="D696" s="371">
        <v>90</v>
      </c>
      <c r="E696" s="371" t="s">
        <v>57</v>
      </c>
      <c r="F696" s="371">
        <v>2117435</v>
      </c>
    </row>
    <row r="697" spans="1:6" ht="24.75" customHeight="1">
      <c r="A697" s="369">
        <v>27</v>
      </c>
      <c r="B697" s="370" t="s">
        <v>84</v>
      </c>
      <c r="C697" s="371">
        <v>205032</v>
      </c>
      <c r="D697" s="371">
        <v>170258</v>
      </c>
      <c r="E697" s="371" t="s">
        <v>57</v>
      </c>
      <c r="F697" s="371">
        <v>2097958</v>
      </c>
    </row>
    <row r="698" spans="1:6" ht="24.75" customHeight="1">
      <c r="A698" s="369">
        <v>28</v>
      </c>
      <c r="B698" s="370" t="s">
        <v>93</v>
      </c>
      <c r="C698" s="371">
        <v>129206</v>
      </c>
      <c r="D698" s="371">
        <v>159513</v>
      </c>
      <c r="E698" s="371" t="s">
        <v>60</v>
      </c>
      <c r="F698" s="371">
        <v>2085057</v>
      </c>
    </row>
    <row r="699" spans="1:6" ht="24.75" customHeight="1">
      <c r="A699" s="369">
        <v>29</v>
      </c>
      <c r="B699" s="370" t="s">
        <v>222</v>
      </c>
      <c r="C699" s="371">
        <v>1288</v>
      </c>
      <c r="D699" s="371">
        <v>19417</v>
      </c>
      <c r="E699" s="371" t="s">
        <v>57</v>
      </c>
      <c r="F699" s="371">
        <v>1747306</v>
      </c>
    </row>
    <row r="700" spans="1:6" ht="24.75" customHeight="1">
      <c r="A700" s="369">
        <v>30</v>
      </c>
      <c r="B700" s="370" t="s">
        <v>83</v>
      </c>
      <c r="C700" s="371">
        <v>9509</v>
      </c>
      <c r="D700" s="371">
        <v>36010</v>
      </c>
      <c r="E700" s="371" t="s">
        <v>57</v>
      </c>
      <c r="F700" s="371">
        <v>1329141</v>
      </c>
    </row>
    <row r="701" spans="1:6" ht="24.75" customHeight="1">
      <c r="A701" s="369">
        <v>31</v>
      </c>
      <c r="B701" s="370" t="s">
        <v>102</v>
      </c>
      <c r="C701" s="371">
        <v>62780</v>
      </c>
      <c r="D701" s="371">
        <v>62780</v>
      </c>
      <c r="E701" s="371" t="s">
        <v>60</v>
      </c>
      <c r="F701" s="371">
        <v>1307103</v>
      </c>
    </row>
    <row r="702" spans="1:6" ht="24.75" customHeight="1">
      <c r="A702" s="369">
        <v>32</v>
      </c>
      <c r="B702" s="370" t="s">
        <v>85</v>
      </c>
      <c r="C702" s="371">
        <v>21268</v>
      </c>
      <c r="D702" s="371">
        <v>1324000</v>
      </c>
      <c r="E702" s="371" t="s">
        <v>57</v>
      </c>
      <c r="F702" s="371">
        <v>1240000</v>
      </c>
    </row>
    <row r="703" spans="1:6" ht="24.75" customHeight="1">
      <c r="A703" s="369">
        <v>33</v>
      </c>
      <c r="B703" s="370" t="s">
        <v>96</v>
      </c>
      <c r="C703" s="371">
        <v>7747</v>
      </c>
      <c r="D703" s="371">
        <v>4635</v>
      </c>
      <c r="E703" s="371" t="s">
        <v>57</v>
      </c>
      <c r="F703" s="371">
        <v>1158797</v>
      </c>
    </row>
    <row r="704" spans="1:6" ht="24.75" customHeight="1">
      <c r="A704" s="369">
        <v>34</v>
      </c>
      <c r="B704" s="370" t="s">
        <v>453</v>
      </c>
      <c r="C704" s="371">
        <v>1839</v>
      </c>
      <c r="D704" s="371">
        <v>132495</v>
      </c>
      <c r="E704" s="371" t="s">
        <v>57</v>
      </c>
      <c r="F704" s="371">
        <v>1004000</v>
      </c>
    </row>
    <row r="705" spans="1:6" ht="24.75" customHeight="1">
      <c r="A705" s="369">
        <v>35</v>
      </c>
      <c r="B705" s="370" t="s">
        <v>484</v>
      </c>
      <c r="C705" s="371">
        <v>102750</v>
      </c>
      <c r="D705" s="371">
        <v>68500</v>
      </c>
      <c r="E705" s="371" t="s">
        <v>57</v>
      </c>
      <c r="F705" s="371">
        <v>822000</v>
      </c>
    </row>
    <row r="706" spans="1:6" ht="24.75" customHeight="1">
      <c r="A706" s="369">
        <v>36</v>
      </c>
      <c r="B706" s="370" t="s">
        <v>94</v>
      </c>
      <c r="C706" s="371">
        <v>11190</v>
      </c>
      <c r="D706" s="371">
        <v>1523</v>
      </c>
      <c r="E706" s="371" t="s">
        <v>57</v>
      </c>
      <c r="F706" s="371">
        <v>770352</v>
      </c>
    </row>
    <row r="707" spans="1:6" ht="24.75" customHeight="1">
      <c r="A707" s="369">
        <v>37</v>
      </c>
      <c r="B707" s="370" t="s">
        <v>110</v>
      </c>
      <c r="C707" s="371">
        <v>120000</v>
      </c>
      <c r="D707" s="371">
        <v>120000</v>
      </c>
      <c r="E707" s="371" t="s">
        <v>57</v>
      </c>
      <c r="F707" s="371">
        <v>720000</v>
      </c>
    </row>
    <row r="708" spans="1:6" ht="24.75" customHeight="1">
      <c r="A708" s="369">
        <v>38</v>
      </c>
      <c r="B708" s="370" t="s">
        <v>89</v>
      </c>
      <c r="C708" s="371">
        <v>70944</v>
      </c>
      <c r="D708" s="371">
        <v>23648</v>
      </c>
      <c r="E708" s="371" t="s">
        <v>57</v>
      </c>
      <c r="F708" s="371">
        <v>709440</v>
      </c>
    </row>
    <row r="709" spans="1:6" ht="24.75" customHeight="1">
      <c r="A709" s="369">
        <v>39</v>
      </c>
      <c r="B709" s="370" t="s">
        <v>82</v>
      </c>
      <c r="C709" s="371">
        <v>65880</v>
      </c>
      <c r="D709" s="371">
        <v>64080</v>
      </c>
      <c r="E709" s="371" t="s">
        <v>60</v>
      </c>
      <c r="F709" s="371">
        <v>644280</v>
      </c>
    </row>
    <row r="710" spans="1:6" ht="24.75" customHeight="1">
      <c r="A710" s="369">
        <v>40</v>
      </c>
      <c r="B710" s="370" t="s">
        <v>101</v>
      </c>
      <c r="C710" s="371">
        <v>4351</v>
      </c>
      <c r="D710" s="371">
        <v>5100</v>
      </c>
      <c r="E710" s="371" t="s">
        <v>57</v>
      </c>
      <c r="F710" s="371">
        <v>626150</v>
      </c>
    </row>
    <row r="711" spans="1:6" ht="24.75" customHeight="1">
      <c r="A711" s="369">
        <v>41</v>
      </c>
      <c r="B711" s="370" t="s">
        <v>293</v>
      </c>
      <c r="C711" s="371">
        <v>4576</v>
      </c>
      <c r="D711" s="371">
        <v>5320</v>
      </c>
      <c r="E711" s="371" t="s">
        <v>60</v>
      </c>
      <c r="F711" s="371">
        <v>589236</v>
      </c>
    </row>
    <row r="712" spans="1:6" ht="24.75" customHeight="1">
      <c r="A712" s="369">
        <v>42</v>
      </c>
      <c r="B712" s="370" t="s">
        <v>357</v>
      </c>
      <c r="C712" s="371">
        <v>747</v>
      </c>
      <c r="D712" s="371">
        <v>747</v>
      </c>
      <c r="E712" s="371" t="s">
        <v>57</v>
      </c>
      <c r="F712" s="371">
        <v>578412</v>
      </c>
    </row>
    <row r="713" spans="1:6" ht="24.75" customHeight="1">
      <c r="A713" s="369">
        <v>43</v>
      </c>
      <c r="B713" s="370" t="s">
        <v>98</v>
      </c>
      <c r="C713" s="371">
        <v>4617</v>
      </c>
      <c r="D713" s="371">
        <v>5275</v>
      </c>
      <c r="E713" s="371" t="s">
        <v>57</v>
      </c>
      <c r="F713" s="371">
        <v>564061</v>
      </c>
    </row>
    <row r="714" spans="1:6" ht="24.75" customHeight="1">
      <c r="A714" s="369">
        <v>44</v>
      </c>
      <c r="B714" s="370" t="s">
        <v>178</v>
      </c>
      <c r="C714" s="371">
        <v>8560</v>
      </c>
      <c r="D714" s="371">
        <v>8340</v>
      </c>
      <c r="E714" s="371" t="s">
        <v>60</v>
      </c>
      <c r="F714" s="371">
        <v>563276</v>
      </c>
    </row>
    <row r="715" spans="1:6" ht="24.75" customHeight="1">
      <c r="A715" s="369">
        <v>45</v>
      </c>
      <c r="B715" s="370" t="s">
        <v>174</v>
      </c>
      <c r="C715" s="371">
        <v>47000</v>
      </c>
      <c r="D715" s="371">
        <v>47000</v>
      </c>
      <c r="E715" s="371" t="s">
        <v>57</v>
      </c>
      <c r="F715" s="371">
        <v>540500</v>
      </c>
    </row>
    <row r="716" spans="1:6" ht="24.75" customHeight="1">
      <c r="A716" s="369">
        <v>46</v>
      </c>
      <c r="B716" s="370" t="s">
        <v>485</v>
      </c>
      <c r="C716" s="371">
        <v>1879</v>
      </c>
      <c r="D716" s="371">
        <v>83</v>
      </c>
      <c r="E716" s="371" t="s">
        <v>57</v>
      </c>
      <c r="F716" s="371">
        <v>505180</v>
      </c>
    </row>
    <row r="717" spans="1:6" ht="24.75" customHeight="1">
      <c r="A717" s="369">
        <v>47</v>
      </c>
      <c r="B717" s="370" t="s">
        <v>176</v>
      </c>
      <c r="C717" s="371">
        <v>9000</v>
      </c>
      <c r="D717" s="371">
        <v>2</v>
      </c>
      <c r="E717" s="371" t="s">
        <v>57</v>
      </c>
      <c r="F717" s="371">
        <v>500000</v>
      </c>
    </row>
    <row r="718" spans="1:6" ht="24.75" customHeight="1">
      <c r="A718" s="369">
        <v>48</v>
      </c>
      <c r="B718" s="370" t="s">
        <v>109</v>
      </c>
      <c r="C718" s="371">
        <v>500</v>
      </c>
      <c r="D718" s="371">
        <v>90</v>
      </c>
      <c r="E718" s="371" t="s">
        <v>57</v>
      </c>
      <c r="F718" s="371">
        <v>422100</v>
      </c>
    </row>
    <row r="719" spans="1:6" ht="24.75" customHeight="1">
      <c r="A719" s="369">
        <v>49</v>
      </c>
      <c r="B719" s="370" t="s">
        <v>215</v>
      </c>
      <c r="C719" s="371">
        <v>11296</v>
      </c>
      <c r="D719" s="371">
        <v>11296</v>
      </c>
      <c r="E719" s="371" t="s">
        <v>57</v>
      </c>
      <c r="F719" s="371">
        <v>399664</v>
      </c>
    </row>
    <row r="720" spans="1:6" ht="24.75" customHeight="1">
      <c r="A720" s="369">
        <v>50</v>
      </c>
      <c r="B720" s="370" t="s">
        <v>105</v>
      </c>
      <c r="C720" s="371">
        <v>2127</v>
      </c>
      <c r="D720" s="371">
        <v>54687</v>
      </c>
      <c r="E720" s="371" t="s">
        <v>57</v>
      </c>
      <c r="F720" s="371">
        <v>357041</v>
      </c>
    </row>
    <row r="721" spans="1:6" ht="24.75" customHeight="1">
      <c r="A721" s="372" t="s">
        <v>111</v>
      </c>
      <c r="B721" s="373"/>
      <c r="C721" s="374">
        <f>SUM(C671:C720)</f>
        <v>47673582</v>
      </c>
      <c r="D721" s="374">
        <f>SUM(D671:D720)</f>
        <v>84020513</v>
      </c>
      <c r="E721" s="374"/>
      <c r="F721" s="374">
        <f>SUM(F671:F720)</f>
        <v>1016634281</v>
      </c>
    </row>
    <row r="722" spans="1:6" ht="24.75" customHeight="1">
      <c r="A722" s="372" t="s">
        <v>112</v>
      </c>
      <c r="B722" s="373"/>
      <c r="C722" s="375">
        <f>C723-C721</f>
        <v>209287.68999999762</v>
      </c>
      <c r="D722" s="376">
        <v>85097</v>
      </c>
      <c r="E722" s="376"/>
      <c r="F722" s="375">
        <f>F723-F721</f>
        <v>5999807.669999957</v>
      </c>
    </row>
    <row r="723" spans="1:6" ht="24.75" customHeight="1">
      <c r="A723" s="372" t="s">
        <v>17</v>
      </c>
      <c r="B723" s="373"/>
      <c r="C723" s="375">
        <v>47882869.69</v>
      </c>
      <c r="D723" s="375">
        <f>SUM(D721:D722)</f>
        <v>84105610</v>
      </c>
      <c r="E723" s="375"/>
      <c r="F723" s="375">
        <v>1022634088.67</v>
      </c>
    </row>
    <row r="724" spans="1:6" ht="24.75" customHeight="1">
      <c r="A724" s="363"/>
      <c r="B724" s="364"/>
      <c r="C724" s="365"/>
      <c r="D724" s="365"/>
      <c r="E724" s="365"/>
      <c r="F724" s="365"/>
    </row>
    <row r="725" spans="1:6" ht="24.75" customHeight="1">
      <c r="A725" s="272" t="s">
        <v>390</v>
      </c>
      <c r="B725" s="346"/>
      <c r="C725" s="347"/>
      <c r="D725" s="347"/>
      <c r="E725" s="365"/>
      <c r="F725" s="365"/>
    </row>
    <row r="726" spans="1:6" ht="24.75" customHeight="1">
      <c r="A726" s="348"/>
      <c r="B726" s="349" t="s">
        <v>391</v>
      </c>
      <c r="C726" s="347"/>
      <c r="D726" s="347"/>
      <c r="E726" s="365"/>
      <c r="F726" s="365"/>
    </row>
    <row r="727" spans="1:6" ht="24.75" customHeight="1">
      <c r="A727" s="348"/>
      <c r="B727" s="254" t="s">
        <v>486</v>
      </c>
      <c r="C727" s="254"/>
      <c r="D727" s="254"/>
      <c r="E727" s="365"/>
      <c r="F727" s="365"/>
    </row>
    <row r="728" spans="1:6" ht="24.75" customHeight="1">
      <c r="A728" s="348"/>
      <c r="B728" s="346" t="s">
        <v>487</v>
      </c>
      <c r="C728" s="347"/>
      <c r="D728" s="347"/>
      <c r="E728" s="365"/>
      <c r="F728" s="365"/>
    </row>
    <row r="729" spans="1:6" ht="24.75" customHeight="1">
      <c r="A729" s="342"/>
      <c r="B729" s="343" t="s">
        <v>488</v>
      </c>
      <c r="C729" s="344"/>
      <c r="D729" s="344"/>
      <c r="E729" s="365"/>
      <c r="F729" s="365"/>
    </row>
    <row r="730" spans="1:6" ht="24.75" customHeight="1">
      <c r="A730" s="342"/>
      <c r="B730" s="343" t="s">
        <v>489</v>
      </c>
      <c r="C730" s="344"/>
      <c r="D730" s="344"/>
      <c r="E730" s="365"/>
      <c r="F730" s="365"/>
    </row>
    <row r="731" spans="1:6" ht="24.75" customHeight="1">
      <c r="A731" s="342"/>
      <c r="B731" s="343" t="s">
        <v>490</v>
      </c>
      <c r="C731" s="344"/>
      <c r="D731" s="344"/>
      <c r="E731" s="365"/>
      <c r="F731" s="365"/>
    </row>
    <row r="732" spans="1:6" ht="24.75" customHeight="1">
      <c r="A732" s="342"/>
      <c r="B732" s="343"/>
      <c r="C732" s="344"/>
      <c r="D732" s="344"/>
      <c r="E732" s="365"/>
      <c r="F732" s="365"/>
    </row>
    <row r="736" spans="1:6" ht="24.75" customHeight="1">
      <c r="A736" s="448" t="s">
        <v>47</v>
      </c>
      <c r="B736" s="448"/>
      <c r="C736" s="448"/>
      <c r="D736" s="448"/>
      <c r="E736" s="448"/>
      <c r="F736" s="448"/>
    </row>
    <row r="737" spans="1:6" ht="24.75" customHeight="1">
      <c r="A737" s="448" t="s">
        <v>48</v>
      </c>
      <c r="B737" s="448"/>
      <c r="C737" s="448"/>
      <c r="D737" s="448"/>
      <c r="E737" s="448"/>
      <c r="F737" s="448"/>
    </row>
    <row r="738" spans="1:6" ht="24.75" customHeight="1">
      <c r="A738" s="448" t="s">
        <v>505</v>
      </c>
      <c r="B738" s="448"/>
      <c r="C738" s="448"/>
      <c r="D738" s="448"/>
      <c r="E738" s="448"/>
      <c r="F738" s="448"/>
    </row>
    <row r="739" spans="1:6" ht="24.75" customHeight="1">
      <c r="A739" s="342"/>
      <c r="B739" s="343"/>
      <c r="C739" s="449"/>
      <c r="D739" s="449"/>
      <c r="E739" s="449"/>
      <c r="F739" s="449"/>
    </row>
    <row r="740" spans="1:6" ht="24.75" customHeight="1">
      <c r="A740" s="450" t="s">
        <v>50</v>
      </c>
      <c r="B740" s="451" t="s">
        <v>483</v>
      </c>
      <c r="C740" s="452" t="s">
        <v>52</v>
      </c>
      <c r="D740" s="452" t="s">
        <v>53</v>
      </c>
      <c r="E740" s="452" t="s">
        <v>54</v>
      </c>
      <c r="F740" s="452" t="s">
        <v>55</v>
      </c>
    </row>
    <row r="741" spans="1:6" ht="24.75" customHeight="1">
      <c r="A741" s="195">
        <v>1</v>
      </c>
      <c r="B741" s="34" t="s">
        <v>59</v>
      </c>
      <c r="C741" s="35">
        <v>6945642</v>
      </c>
      <c r="D741" s="35">
        <v>8241785</v>
      </c>
      <c r="E741" s="35" t="s">
        <v>60</v>
      </c>
      <c r="F741" s="35">
        <v>261667697</v>
      </c>
    </row>
    <row r="742" spans="1:6" ht="24.75" customHeight="1">
      <c r="A742" s="195">
        <v>2</v>
      </c>
      <c r="B742" s="34" t="s">
        <v>56</v>
      </c>
      <c r="C742" s="35">
        <v>3812272</v>
      </c>
      <c r="D742" s="35">
        <v>5600897</v>
      </c>
      <c r="E742" s="35" t="s">
        <v>57</v>
      </c>
      <c r="F742" s="35">
        <v>244596493</v>
      </c>
    </row>
    <row r="743" spans="1:6" ht="24.75" customHeight="1">
      <c r="A743" s="195">
        <v>3</v>
      </c>
      <c r="B743" s="34" t="s">
        <v>61</v>
      </c>
      <c r="C743" s="35">
        <v>10598241</v>
      </c>
      <c r="D743" s="35">
        <v>14402691</v>
      </c>
      <c r="E743" s="35" t="s">
        <v>60</v>
      </c>
      <c r="F743" s="35">
        <v>228203937</v>
      </c>
    </row>
    <row r="744" spans="1:6" ht="24.75" customHeight="1">
      <c r="A744" s="195">
        <v>4</v>
      </c>
      <c r="B744" s="34" t="s">
        <v>58</v>
      </c>
      <c r="C744" s="35">
        <v>18237175</v>
      </c>
      <c r="D744" s="35">
        <v>25906712</v>
      </c>
      <c r="E744" s="35" t="s">
        <v>57</v>
      </c>
      <c r="F744" s="35">
        <v>118895122</v>
      </c>
    </row>
    <row r="745" spans="1:6" ht="24.75" customHeight="1">
      <c r="A745" s="195">
        <v>5</v>
      </c>
      <c r="B745" s="34" t="s">
        <v>165</v>
      </c>
      <c r="C745" s="35">
        <v>163350</v>
      </c>
      <c r="D745" s="35">
        <v>85</v>
      </c>
      <c r="E745" s="35" t="s">
        <v>63</v>
      </c>
      <c r="F745" s="35">
        <v>67966523</v>
      </c>
    </row>
    <row r="746" spans="1:6" ht="24.75" customHeight="1">
      <c r="A746" s="195">
        <v>6</v>
      </c>
      <c r="B746" s="34" t="s">
        <v>64</v>
      </c>
      <c r="C746" s="35">
        <v>146805</v>
      </c>
      <c r="D746" s="35">
        <v>21468</v>
      </c>
      <c r="E746" s="35" t="s">
        <v>57</v>
      </c>
      <c r="F746" s="35">
        <v>33455725</v>
      </c>
    </row>
    <row r="747" spans="1:6" ht="24.75" customHeight="1">
      <c r="A747" s="195">
        <v>7</v>
      </c>
      <c r="B747" s="34" t="s">
        <v>65</v>
      </c>
      <c r="C747" s="35">
        <v>2185165</v>
      </c>
      <c r="D747" s="35">
        <v>1593873</v>
      </c>
      <c r="E747" s="35" t="s">
        <v>57</v>
      </c>
      <c r="F747" s="35">
        <v>26401579</v>
      </c>
    </row>
    <row r="748" spans="1:6" ht="24.75" customHeight="1">
      <c r="A748" s="195">
        <v>8</v>
      </c>
      <c r="B748" s="34" t="s">
        <v>73</v>
      </c>
      <c r="C748" s="35">
        <v>69403</v>
      </c>
      <c r="D748" s="35">
        <v>2672</v>
      </c>
      <c r="E748" s="35" t="s">
        <v>57</v>
      </c>
      <c r="F748" s="35">
        <v>21264288</v>
      </c>
    </row>
    <row r="749" spans="1:6" ht="24.75" customHeight="1">
      <c r="A749" s="195">
        <v>9</v>
      </c>
      <c r="B749" s="34" t="s">
        <v>78</v>
      </c>
      <c r="C749" s="35">
        <v>36050</v>
      </c>
      <c r="D749" s="35">
        <v>350</v>
      </c>
      <c r="E749" s="35" t="s">
        <v>63</v>
      </c>
      <c r="F749" s="35">
        <v>16940000</v>
      </c>
    </row>
    <row r="750" spans="1:6" ht="24.75" customHeight="1">
      <c r="A750" s="195">
        <v>10</v>
      </c>
      <c r="B750" s="34" t="s">
        <v>66</v>
      </c>
      <c r="C750" s="35">
        <v>267174</v>
      </c>
      <c r="D750" s="35">
        <v>258255</v>
      </c>
      <c r="E750" s="35" t="s">
        <v>60</v>
      </c>
      <c r="F750" s="35">
        <v>15701681</v>
      </c>
    </row>
    <row r="751" spans="1:6" ht="24.75" customHeight="1">
      <c r="A751" s="195">
        <v>11</v>
      </c>
      <c r="B751" s="34" t="s">
        <v>70</v>
      </c>
      <c r="C751" s="35">
        <v>1092355</v>
      </c>
      <c r="D751" s="35">
        <v>994635</v>
      </c>
      <c r="E751" s="35" t="s">
        <v>57</v>
      </c>
      <c r="F751" s="35">
        <v>12018956</v>
      </c>
    </row>
    <row r="752" spans="1:6" ht="24.75" customHeight="1">
      <c r="A752" s="195">
        <v>12</v>
      </c>
      <c r="B752" s="34" t="s">
        <v>86</v>
      </c>
      <c r="C752" s="35">
        <v>36960</v>
      </c>
      <c r="D752" s="35">
        <v>24</v>
      </c>
      <c r="E752" s="35" t="s">
        <v>68</v>
      </c>
      <c r="F752" s="35">
        <v>8653207</v>
      </c>
    </row>
    <row r="753" spans="1:6" ht="24.75" customHeight="1">
      <c r="A753" s="195">
        <v>13</v>
      </c>
      <c r="B753" s="34" t="s">
        <v>74</v>
      </c>
      <c r="C753" s="35">
        <v>16685</v>
      </c>
      <c r="D753" s="35">
        <v>172</v>
      </c>
      <c r="E753" s="35" t="s">
        <v>68</v>
      </c>
      <c r="F753" s="35">
        <v>5142608</v>
      </c>
    </row>
    <row r="754" spans="1:6" ht="24.75" customHeight="1">
      <c r="A754" s="195">
        <v>14</v>
      </c>
      <c r="B754" s="34" t="s">
        <v>67</v>
      </c>
      <c r="C754" s="35">
        <v>49748</v>
      </c>
      <c r="D754" s="35">
        <v>1900</v>
      </c>
      <c r="E754" s="35" t="s">
        <v>68</v>
      </c>
      <c r="F754" s="35">
        <v>5123559</v>
      </c>
    </row>
    <row r="755" spans="1:6" ht="24.75" customHeight="1">
      <c r="A755" s="195">
        <v>15</v>
      </c>
      <c r="B755" s="34" t="s">
        <v>69</v>
      </c>
      <c r="C755" s="35">
        <v>45550</v>
      </c>
      <c r="D755" s="35">
        <v>2362</v>
      </c>
      <c r="E755" s="35" t="s">
        <v>57</v>
      </c>
      <c r="F755" s="35">
        <v>5032544</v>
      </c>
    </row>
    <row r="756" spans="1:6" ht="24.75" customHeight="1">
      <c r="A756" s="195">
        <v>16</v>
      </c>
      <c r="B756" s="34" t="s">
        <v>71</v>
      </c>
      <c r="C756" s="35">
        <v>38873</v>
      </c>
      <c r="D756" s="35">
        <v>46056</v>
      </c>
      <c r="E756" s="35" t="s">
        <v>57</v>
      </c>
      <c r="F756" s="35">
        <v>4595226</v>
      </c>
    </row>
    <row r="757" spans="1:6" ht="24.75" customHeight="1">
      <c r="A757" s="195">
        <v>17</v>
      </c>
      <c r="B757" s="34" t="s">
        <v>81</v>
      </c>
      <c r="C757" s="35">
        <v>1649</v>
      </c>
      <c r="D757" s="35">
        <v>2665</v>
      </c>
      <c r="E757" s="35" t="s">
        <v>57</v>
      </c>
      <c r="F757" s="35">
        <v>3314137</v>
      </c>
    </row>
    <row r="758" spans="1:6" ht="24.75" customHeight="1">
      <c r="A758" s="195">
        <v>18</v>
      </c>
      <c r="B758" s="34" t="s">
        <v>506</v>
      </c>
      <c r="C758" s="35">
        <v>31480</v>
      </c>
      <c r="D758" s="35">
        <v>27728</v>
      </c>
      <c r="E758" s="35" t="s">
        <v>57</v>
      </c>
      <c r="F758" s="35">
        <v>3158412</v>
      </c>
    </row>
    <row r="759" spans="1:6" ht="24.75" customHeight="1">
      <c r="A759" s="195">
        <v>19</v>
      </c>
      <c r="B759" s="34" t="s">
        <v>484</v>
      </c>
      <c r="C759" s="35">
        <v>259500</v>
      </c>
      <c r="D759" s="35">
        <v>172100</v>
      </c>
      <c r="E759" s="35" t="s">
        <v>57</v>
      </c>
      <c r="F759" s="35">
        <v>3092200</v>
      </c>
    </row>
    <row r="760" spans="1:6" ht="24.75" customHeight="1">
      <c r="A760" s="195">
        <v>20</v>
      </c>
      <c r="B760" s="34" t="s">
        <v>91</v>
      </c>
      <c r="C760" s="35">
        <v>281222</v>
      </c>
      <c r="D760" s="35">
        <v>285024</v>
      </c>
      <c r="E760" s="35" t="s">
        <v>60</v>
      </c>
      <c r="F760" s="35">
        <v>3019333</v>
      </c>
    </row>
    <row r="761" spans="1:6" ht="24.75" customHeight="1">
      <c r="A761" s="195">
        <v>21</v>
      </c>
      <c r="B761" s="34" t="s">
        <v>84</v>
      </c>
      <c r="C761" s="35">
        <v>155535</v>
      </c>
      <c r="D761" s="35">
        <v>119038</v>
      </c>
      <c r="E761" s="35" t="s">
        <v>57</v>
      </c>
      <c r="F761" s="35">
        <v>2700454</v>
      </c>
    </row>
    <row r="762" spans="1:6" ht="24.75" customHeight="1">
      <c r="A762" s="195">
        <v>22</v>
      </c>
      <c r="B762" s="34" t="s">
        <v>80</v>
      </c>
      <c r="C762" s="35">
        <v>21870</v>
      </c>
      <c r="D762" s="35">
        <v>21870</v>
      </c>
      <c r="E762" s="35" t="s">
        <v>63</v>
      </c>
      <c r="F762" s="35">
        <v>2503581</v>
      </c>
    </row>
    <row r="763" spans="1:6" ht="24.75" customHeight="1">
      <c r="A763" s="195">
        <v>23</v>
      </c>
      <c r="B763" s="34" t="s">
        <v>96</v>
      </c>
      <c r="C763" s="35">
        <v>14837</v>
      </c>
      <c r="D763" s="35">
        <v>3234</v>
      </c>
      <c r="E763" s="35" t="s">
        <v>57</v>
      </c>
      <c r="F763" s="35">
        <v>2163368</v>
      </c>
    </row>
    <row r="764" spans="1:6" ht="24.75" customHeight="1">
      <c r="A764" s="195">
        <v>24</v>
      </c>
      <c r="B764" s="34" t="s">
        <v>178</v>
      </c>
      <c r="C764" s="35">
        <v>41725</v>
      </c>
      <c r="D764" s="35">
        <v>29000</v>
      </c>
      <c r="E764" s="35" t="s">
        <v>60</v>
      </c>
      <c r="F764" s="35">
        <v>2038005</v>
      </c>
    </row>
    <row r="765" spans="1:6" ht="24.75" customHeight="1">
      <c r="A765" s="195">
        <v>25</v>
      </c>
      <c r="B765" s="34" t="s">
        <v>76</v>
      </c>
      <c r="C765" s="35">
        <v>66569</v>
      </c>
      <c r="D765" s="35">
        <v>23364</v>
      </c>
      <c r="E765" s="35" t="s">
        <v>57</v>
      </c>
      <c r="F765" s="35">
        <v>1997595</v>
      </c>
    </row>
    <row r="766" spans="1:6" ht="24.75" customHeight="1">
      <c r="A766" s="195">
        <v>26</v>
      </c>
      <c r="B766" s="34" t="s">
        <v>83</v>
      </c>
      <c r="C766" s="35">
        <v>14172</v>
      </c>
      <c r="D766" s="35">
        <v>4522</v>
      </c>
      <c r="E766" s="35" t="s">
        <v>57</v>
      </c>
      <c r="F766" s="35">
        <v>1785792</v>
      </c>
    </row>
    <row r="767" spans="1:6" ht="24.75" customHeight="1">
      <c r="A767" s="195">
        <v>27</v>
      </c>
      <c r="B767" s="34" t="s">
        <v>82</v>
      </c>
      <c r="C767" s="35">
        <v>160736</v>
      </c>
      <c r="D767" s="35">
        <v>160736</v>
      </c>
      <c r="E767" s="35" t="s">
        <v>60</v>
      </c>
      <c r="F767" s="35">
        <v>1694107</v>
      </c>
    </row>
    <row r="768" spans="1:6" ht="24.75" customHeight="1">
      <c r="A768" s="195">
        <v>28</v>
      </c>
      <c r="B768" s="34" t="s">
        <v>93</v>
      </c>
      <c r="C768" s="35">
        <v>97044</v>
      </c>
      <c r="D768" s="35">
        <v>119809</v>
      </c>
      <c r="E768" s="35" t="s">
        <v>60</v>
      </c>
      <c r="F768" s="35">
        <v>1532016</v>
      </c>
    </row>
    <row r="769" spans="1:6" ht="24.75" customHeight="1">
      <c r="A769" s="195">
        <v>29</v>
      </c>
      <c r="B769" s="34" t="s">
        <v>177</v>
      </c>
      <c r="C769" s="35">
        <v>125000</v>
      </c>
      <c r="D769" s="35">
        <v>125000</v>
      </c>
      <c r="E769" s="35" t="s">
        <v>57</v>
      </c>
      <c r="F769" s="35">
        <v>1525644</v>
      </c>
    </row>
    <row r="770" spans="1:6" ht="24.75" customHeight="1">
      <c r="A770" s="195">
        <v>30</v>
      </c>
      <c r="B770" s="34" t="s">
        <v>85</v>
      </c>
      <c r="C770" s="35">
        <v>16678</v>
      </c>
      <c r="D770" s="35">
        <v>1322000</v>
      </c>
      <c r="E770" s="35" t="s">
        <v>57</v>
      </c>
      <c r="F770" s="35">
        <v>1168000</v>
      </c>
    </row>
    <row r="771" spans="1:6" ht="24.75" customHeight="1">
      <c r="A771" s="195">
        <v>31</v>
      </c>
      <c r="B771" s="34" t="s">
        <v>75</v>
      </c>
      <c r="C771" s="35">
        <v>59640</v>
      </c>
      <c r="D771" s="35">
        <v>59564</v>
      </c>
      <c r="E771" s="35" t="s">
        <v>60</v>
      </c>
      <c r="F771" s="35">
        <v>1064120</v>
      </c>
    </row>
    <row r="772" spans="1:6" ht="24.75" customHeight="1">
      <c r="A772" s="195">
        <v>32</v>
      </c>
      <c r="B772" s="34" t="s">
        <v>169</v>
      </c>
      <c r="C772" s="35">
        <v>2716</v>
      </c>
      <c r="D772" s="35">
        <v>28</v>
      </c>
      <c r="E772" s="35" t="s">
        <v>57</v>
      </c>
      <c r="F772" s="35">
        <v>939484</v>
      </c>
    </row>
    <row r="773" spans="1:6" ht="24.75" customHeight="1">
      <c r="A773" s="195">
        <v>33</v>
      </c>
      <c r="B773" s="34" t="s">
        <v>110</v>
      </c>
      <c r="C773" s="35">
        <v>150000</v>
      </c>
      <c r="D773" s="35">
        <v>150000</v>
      </c>
      <c r="E773" s="35" t="s">
        <v>57</v>
      </c>
      <c r="F773" s="35">
        <v>900000</v>
      </c>
    </row>
    <row r="774" spans="1:6" ht="24.75" customHeight="1">
      <c r="A774" s="195">
        <v>34</v>
      </c>
      <c r="B774" s="34" t="s">
        <v>327</v>
      </c>
      <c r="C774" s="35">
        <v>12410</v>
      </c>
      <c r="D774" s="35">
        <v>12410</v>
      </c>
      <c r="E774" s="35" t="s">
        <v>57</v>
      </c>
      <c r="F774" s="35">
        <v>745200</v>
      </c>
    </row>
    <row r="775" spans="1:6" ht="24.75" customHeight="1">
      <c r="A775" s="195">
        <v>35</v>
      </c>
      <c r="B775" s="34" t="s">
        <v>101</v>
      </c>
      <c r="C775" s="35">
        <v>4984</v>
      </c>
      <c r="D775" s="35">
        <v>6000</v>
      </c>
      <c r="E775" s="35" t="s">
        <v>57</v>
      </c>
      <c r="F775" s="35">
        <v>726316</v>
      </c>
    </row>
    <row r="776" spans="1:6" ht="24.75" customHeight="1">
      <c r="A776" s="195">
        <v>36</v>
      </c>
      <c r="B776" s="34" t="s">
        <v>102</v>
      </c>
      <c r="C776" s="35">
        <v>31430</v>
      </c>
      <c r="D776" s="35">
        <v>31430</v>
      </c>
      <c r="E776" s="35" t="s">
        <v>60</v>
      </c>
      <c r="F776" s="35">
        <v>668830</v>
      </c>
    </row>
    <row r="777" spans="1:6" ht="24.75" customHeight="1">
      <c r="A777" s="195">
        <v>37</v>
      </c>
      <c r="B777" s="34" t="s">
        <v>109</v>
      </c>
      <c r="C777" s="35">
        <v>3044</v>
      </c>
      <c r="D777" s="35">
        <v>156</v>
      </c>
      <c r="E777" s="35" t="s">
        <v>57</v>
      </c>
      <c r="F777" s="35">
        <v>655240</v>
      </c>
    </row>
    <row r="778" spans="1:6" ht="24.75" customHeight="1">
      <c r="A778" s="195">
        <v>38</v>
      </c>
      <c r="B778" s="34" t="s">
        <v>98</v>
      </c>
      <c r="C778" s="35">
        <v>4984</v>
      </c>
      <c r="D778" s="35">
        <v>6000</v>
      </c>
      <c r="E778" s="35" t="s">
        <v>57</v>
      </c>
      <c r="F778" s="35">
        <v>631684</v>
      </c>
    </row>
    <row r="779" spans="1:6" ht="24.75" customHeight="1">
      <c r="A779" s="195">
        <v>39</v>
      </c>
      <c r="B779" s="34" t="s">
        <v>105</v>
      </c>
      <c r="C779" s="35">
        <v>2779</v>
      </c>
      <c r="D779" s="35">
        <v>103706</v>
      </c>
      <c r="E779" s="35" t="s">
        <v>57</v>
      </c>
      <c r="F779" s="35">
        <v>622727</v>
      </c>
    </row>
    <row r="780" spans="1:6" ht="24.75" customHeight="1">
      <c r="A780" s="195">
        <v>40</v>
      </c>
      <c r="B780" s="34" t="s">
        <v>107</v>
      </c>
      <c r="C780" s="35">
        <v>3304</v>
      </c>
      <c r="D780" s="35">
        <v>1563</v>
      </c>
      <c r="E780" s="35" t="s">
        <v>57</v>
      </c>
      <c r="F780" s="35">
        <v>621008</v>
      </c>
    </row>
    <row r="781" spans="1:6" ht="24.75" customHeight="1">
      <c r="A781" s="195">
        <v>41</v>
      </c>
      <c r="B781" s="34" t="s">
        <v>326</v>
      </c>
      <c r="C781" s="35">
        <v>2000</v>
      </c>
      <c r="D781" s="35">
        <v>1</v>
      </c>
      <c r="E781" s="35" t="s">
        <v>63</v>
      </c>
      <c r="F781" s="35">
        <v>604984</v>
      </c>
    </row>
    <row r="782" spans="1:6" ht="24.75" customHeight="1">
      <c r="A782" s="195">
        <v>42</v>
      </c>
      <c r="B782" s="34" t="s">
        <v>507</v>
      </c>
      <c r="C782" s="35">
        <v>11850</v>
      </c>
      <c r="D782" s="35">
        <v>470</v>
      </c>
      <c r="E782" s="35" t="s">
        <v>57</v>
      </c>
      <c r="F782" s="35">
        <v>598022</v>
      </c>
    </row>
    <row r="783" spans="1:6" ht="24.75" customHeight="1">
      <c r="A783" s="195">
        <v>43</v>
      </c>
      <c r="B783" s="34" t="s">
        <v>508</v>
      </c>
      <c r="C783" s="35">
        <v>7057</v>
      </c>
      <c r="D783" s="35">
        <v>4753</v>
      </c>
      <c r="E783" s="35" t="s">
        <v>57</v>
      </c>
      <c r="F783" s="35">
        <v>585720</v>
      </c>
    </row>
    <row r="784" spans="1:6" ht="24.75" customHeight="1">
      <c r="A784" s="195">
        <v>44</v>
      </c>
      <c r="B784" s="34" t="s">
        <v>453</v>
      </c>
      <c r="C784" s="35">
        <v>349</v>
      </c>
      <c r="D784" s="35">
        <v>117062</v>
      </c>
      <c r="E784" s="35" t="s">
        <v>57</v>
      </c>
      <c r="F784" s="35">
        <v>553401</v>
      </c>
    </row>
    <row r="785" spans="1:6" ht="24.75" customHeight="1">
      <c r="A785" s="195">
        <v>45</v>
      </c>
      <c r="B785" s="34" t="s">
        <v>103</v>
      </c>
      <c r="C785" s="35">
        <v>6000</v>
      </c>
      <c r="D785" s="35">
        <v>6</v>
      </c>
      <c r="E785" s="35" t="s">
        <v>57</v>
      </c>
      <c r="F785" s="35">
        <v>540000</v>
      </c>
    </row>
    <row r="786" spans="1:6" ht="24.75" customHeight="1">
      <c r="A786" s="195">
        <v>46</v>
      </c>
      <c r="B786" s="34" t="s">
        <v>89</v>
      </c>
      <c r="C786" s="35">
        <v>46020</v>
      </c>
      <c r="D786" s="35">
        <v>15340</v>
      </c>
      <c r="E786" s="35" t="s">
        <v>57</v>
      </c>
      <c r="F786" s="35">
        <v>460200</v>
      </c>
    </row>
    <row r="787" spans="1:6" ht="24.75" customHeight="1">
      <c r="A787" s="195">
        <v>47</v>
      </c>
      <c r="B787" s="34" t="s">
        <v>509</v>
      </c>
      <c r="C787" s="35">
        <v>2148</v>
      </c>
      <c r="D787" s="35">
        <v>2135</v>
      </c>
      <c r="E787" s="35" t="s">
        <v>57</v>
      </c>
      <c r="F787" s="35">
        <v>438254</v>
      </c>
    </row>
    <row r="788" spans="1:6" ht="24.75" customHeight="1">
      <c r="A788" s="195">
        <v>48</v>
      </c>
      <c r="B788" s="34" t="s">
        <v>510</v>
      </c>
      <c r="C788" s="35">
        <v>336</v>
      </c>
      <c r="D788" s="35">
        <v>336</v>
      </c>
      <c r="E788" s="35" t="s">
        <v>57</v>
      </c>
      <c r="F788" s="35">
        <v>343053</v>
      </c>
    </row>
    <row r="789" spans="1:6" ht="24.75" customHeight="1">
      <c r="A789" s="195">
        <v>49</v>
      </c>
      <c r="B789" s="34" t="s">
        <v>511</v>
      </c>
      <c r="C789" s="35">
        <v>250</v>
      </c>
      <c r="D789" s="35">
        <v>1</v>
      </c>
      <c r="E789" s="35" t="s">
        <v>57</v>
      </c>
      <c r="F789" s="35">
        <v>294654</v>
      </c>
    </row>
    <row r="790" spans="1:6" ht="24.75" customHeight="1">
      <c r="A790" s="195">
        <v>50</v>
      </c>
      <c r="B790" s="34" t="s">
        <v>293</v>
      </c>
      <c r="C790" s="35">
        <v>2468</v>
      </c>
      <c r="D790" s="35">
        <v>2400</v>
      </c>
      <c r="E790" s="35" t="s">
        <v>60</v>
      </c>
      <c r="F790" s="35">
        <v>287161</v>
      </c>
    </row>
    <row r="791" spans="1:6" ht="24.75" customHeight="1">
      <c r="A791" s="453" t="s">
        <v>111</v>
      </c>
      <c r="B791" s="453"/>
      <c r="C791" s="35">
        <f>SUM(C741:C790)</f>
        <v>45383234</v>
      </c>
      <c r="D791" s="35">
        <f>SUM(D741:D790)</f>
        <v>60003388</v>
      </c>
      <c r="E791" s="35"/>
      <c r="F791" s="35">
        <f>SUM(F741:F790)</f>
        <v>1119631847</v>
      </c>
    </row>
    <row r="792" spans="1:6" ht="24.75" customHeight="1">
      <c r="A792" s="453" t="s">
        <v>112</v>
      </c>
      <c r="B792" s="453"/>
      <c r="C792" s="454">
        <f>C793-C791</f>
        <v>148442.47999999672</v>
      </c>
      <c r="D792" s="454">
        <v>167388</v>
      </c>
      <c r="E792" s="454"/>
      <c r="F792" s="454">
        <f>F793-F791</f>
        <v>5554185.869999886</v>
      </c>
    </row>
    <row r="793" spans="1:6" ht="24.75" customHeight="1">
      <c r="A793" s="453" t="s">
        <v>17</v>
      </c>
      <c r="B793" s="453"/>
      <c r="C793" s="454">
        <v>45531676.48</v>
      </c>
      <c r="D793" s="454">
        <f>SUM(D791:D792)</f>
        <v>60170776</v>
      </c>
      <c r="E793" s="454"/>
      <c r="F793" s="454">
        <v>1125186032.87</v>
      </c>
    </row>
    <row r="794" spans="1:6" ht="24.75" customHeight="1">
      <c r="A794" s="199"/>
      <c r="B794" s="200"/>
      <c r="C794" s="455"/>
      <c r="D794" s="455"/>
      <c r="E794" s="455"/>
      <c r="F794" s="455"/>
    </row>
    <row r="795" spans="1:6" ht="24.75" customHeight="1">
      <c r="A795" s="272" t="s">
        <v>390</v>
      </c>
      <c r="B795" s="346"/>
      <c r="C795" s="347"/>
      <c r="D795" s="347"/>
      <c r="E795" s="365"/>
      <c r="F795" s="455"/>
    </row>
    <row r="796" spans="1:6" ht="24.75" customHeight="1">
      <c r="A796" s="348"/>
      <c r="B796" s="349" t="s">
        <v>391</v>
      </c>
      <c r="C796" s="347"/>
      <c r="D796" s="347"/>
      <c r="E796" s="365"/>
      <c r="F796" s="455"/>
    </row>
    <row r="797" spans="1:6" ht="24.75" customHeight="1">
      <c r="A797" s="348"/>
      <c r="B797" s="254" t="s">
        <v>512</v>
      </c>
      <c r="C797" s="254"/>
      <c r="D797" s="254"/>
      <c r="E797" s="365"/>
      <c r="F797" s="455"/>
    </row>
    <row r="798" spans="1:6" ht="24.75" customHeight="1">
      <c r="A798" s="348"/>
      <c r="B798" s="346" t="s">
        <v>513</v>
      </c>
      <c r="C798" s="347"/>
      <c r="D798" s="347"/>
      <c r="E798" s="365"/>
      <c r="F798" s="455"/>
    </row>
    <row r="799" spans="1:6" ht="24.75" customHeight="1">
      <c r="A799" s="342"/>
      <c r="B799" s="343" t="s">
        <v>514</v>
      </c>
      <c r="C799" s="344"/>
      <c r="D799" s="344"/>
      <c r="E799" s="365"/>
      <c r="F799" s="455"/>
    </row>
    <row r="800" spans="1:6" ht="24.75" customHeight="1">
      <c r="A800" s="342"/>
      <c r="B800" s="343" t="s">
        <v>515</v>
      </c>
      <c r="C800" s="344"/>
      <c r="D800" s="344"/>
      <c r="E800" s="365"/>
      <c r="F800" s="455"/>
    </row>
    <row r="801" spans="1:6" ht="24.75" customHeight="1">
      <c r="A801" s="342"/>
      <c r="B801" s="343"/>
      <c r="C801" s="344"/>
      <c r="D801" s="344"/>
      <c r="E801" s="365"/>
      <c r="F801" s="455"/>
    </row>
  </sheetData>
  <sheetProtection/>
  <mergeCells count="37">
    <mergeCell ref="A56:B56"/>
    <mergeCell ref="A57:B57"/>
    <mergeCell ref="A58:B58"/>
    <mergeCell ref="A66:F66"/>
    <mergeCell ref="A67:F67"/>
    <mergeCell ref="A68:F68"/>
    <mergeCell ref="A121:B121"/>
    <mergeCell ref="A122:B122"/>
    <mergeCell ref="A123:B123"/>
    <mergeCell ref="A131:F131"/>
    <mergeCell ref="A132:F132"/>
    <mergeCell ref="A133:F133"/>
    <mergeCell ref="A186:B186"/>
    <mergeCell ref="A187:B187"/>
    <mergeCell ref="A188:B188"/>
    <mergeCell ref="A251:B251"/>
    <mergeCell ref="A252:B252"/>
    <mergeCell ref="A253:B253"/>
    <mergeCell ref="A313:B313"/>
    <mergeCell ref="A314:B314"/>
    <mergeCell ref="A315:B315"/>
    <mergeCell ref="A378:B378"/>
    <mergeCell ref="A379:B379"/>
    <mergeCell ref="A380:B380"/>
    <mergeCell ref="A442:B442"/>
    <mergeCell ref="A443:B443"/>
    <mergeCell ref="A444:B444"/>
    <mergeCell ref="A524:F524"/>
    <mergeCell ref="A525:F525"/>
    <mergeCell ref="A526:F526"/>
    <mergeCell ref="A649:B649"/>
    <mergeCell ref="A579:B579"/>
    <mergeCell ref="A592:F592"/>
    <mergeCell ref="A593:F593"/>
    <mergeCell ref="A594:F594"/>
    <mergeCell ref="A647:B647"/>
    <mergeCell ref="A648:B648"/>
  </mergeCells>
  <printOptions/>
  <pageMargins left="0.31496062992125984" right="0.2362204724409449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BP343"/>
  <sheetViews>
    <sheetView tabSelected="1" zoomScalePageLayoutView="0" workbookViewId="0" topLeftCell="A1">
      <selection activeCell="C13" sqref="C13"/>
    </sheetView>
  </sheetViews>
  <sheetFormatPr defaultColWidth="16.7109375" defaultRowHeight="25.5" customHeight="1"/>
  <cols>
    <col min="1" max="1" width="7.57421875" style="109" customWidth="1"/>
    <col min="2" max="2" width="24.7109375" style="110" customWidth="1"/>
    <col min="3" max="3" width="11.57421875" style="109" customWidth="1"/>
    <col min="4" max="4" width="16.140625" style="110" customWidth="1"/>
    <col min="5" max="5" width="7.7109375" style="110" customWidth="1"/>
    <col min="6" max="6" width="28.28125" style="110" customWidth="1"/>
    <col min="7" max="7" width="10.57421875" style="109" customWidth="1"/>
    <col min="8" max="8" width="15.8515625" style="111" customWidth="1"/>
    <col min="9" max="68" width="16.7109375" style="69" customWidth="1"/>
    <col min="69" max="16384" width="16.7109375" style="110" customWidth="1"/>
  </cols>
  <sheetData>
    <row r="1" spans="1:68" s="42" customFormat="1" ht="30.75" customHeight="1">
      <c r="A1" s="727" t="s">
        <v>113</v>
      </c>
      <c r="B1" s="727"/>
      <c r="C1" s="727"/>
      <c r="D1" s="727"/>
      <c r="E1" s="727"/>
      <c r="F1" s="727"/>
      <c r="G1" s="727"/>
      <c r="H1" s="727"/>
      <c r="I1" s="40"/>
      <c r="J1" s="40"/>
      <c r="K1" s="40"/>
      <c r="L1" s="40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  <c r="BA1" s="41"/>
      <c r="BB1" s="41"/>
      <c r="BC1" s="41"/>
      <c r="BD1" s="41"/>
      <c r="BE1" s="41"/>
      <c r="BF1" s="41"/>
      <c r="BG1" s="41"/>
      <c r="BH1" s="41"/>
      <c r="BI1" s="41"/>
      <c r="BJ1" s="41"/>
      <c r="BK1" s="41"/>
      <c r="BL1" s="41"/>
      <c r="BM1" s="41"/>
      <c r="BN1" s="41"/>
      <c r="BO1" s="41"/>
      <c r="BP1" s="41"/>
    </row>
    <row r="2" spans="1:68" s="42" customFormat="1" ht="23.25" customHeight="1">
      <c r="A2" s="734" t="s">
        <v>114</v>
      </c>
      <c r="B2" s="734"/>
      <c r="C2" s="734"/>
      <c r="D2" s="734"/>
      <c r="E2" s="734"/>
      <c r="F2" s="734"/>
      <c r="G2" s="734"/>
      <c r="H2" s="734"/>
      <c r="I2" s="43"/>
      <c r="J2" s="43"/>
      <c r="K2" s="43"/>
      <c r="L2" s="43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  <c r="BN2" s="41"/>
      <c r="BO2" s="41"/>
      <c r="BP2" s="41"/>
    </row>
    <row r="3" spans="1:68" s="42" customFormat="1" ht="24.75" customHeight="1">
      <c r="A3" s="735" t="s">
        <v>115</v>
      </c>
      <c r="B3" s="735"/>
      <c r="C3" s="735"/>
      <c r="D3" s="735"/>
      <c r="E3" s="735"/>
      <c r="F3" s="735"/>
      <c r="G3" s="735"/>
      <c r="H3" s="735"/>
      <c r="I3" s="43"/>
      <c r="J3" s="43"/>
      <c r="K3" s="43"/>
      <c r="L3" s="43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  <c r="BM3" s="41"/>
      <c r="BN3" s="41"/>
      <c r="BO3" s="41"/>
      <c r="BP3" s="41"/>
    </row>
    <row r="4" spans="9:68" s="42" customFormat="1" ht="24.75" customHeight="1" thickBot="1">
      <c r="I4" s="43"/>
      <c r="J4" s="43"/>
      <c r="K4" s="43"/>
      <c r="L4" s="43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  <c r="BM4" s="41"/>
      <c r="BN4" s="41"/>
      <c r="BO4" s="41"/>
      <c r="BP4" s="41"/>
    </row>
    <row r="5" spans="1:68" s="42" customFormat="1" ht="25.5" customHeight="1" thickBot="1">
      <c r="A5" s="44" t="s">
        <v>1</v>
      </c>
      <c r="B5" s="736" t="s">
        <v>116</v>
      </c>
      <c r="C5" s="736"/>
      <c r="D5" s="736"/>
      <c r="E5" s="44" t="s">
        <v>1</v>
      </c>
      <c r="F5" s="736" t="s">
        <v>117</v>
      </c>
      <c r="G5" s="736"/>
      <c r="H5" s="736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  <c r="BA5" s="41"/>
      <c r="BB5" s="41"/>
      <c r="BC5" s="41"/>
      <c r="BD5" s="41"/>
      <c r="BE5" s="41"/>
      <c r="BF5" s="41"/>
      <c r="BG5" s="41"/>
      <c r="BH5" s="41"/>
      <c r="BI5" s="41"/>
      <c r="BJ5" s="41"/>
      <c r="BK5" s="41"/>
      <c r="BL5" s="41"/>
      <c r="BM5" s="41"/>
      <c r="BN5" s="41"/>
      <c r="BO5" s="41"/>
      <c r="BP5" s="41"/>
    </row>
    <row r="6" spans="1:68" s="42" customFormat="1" ht="25.5" customHeight="1" thickBot="1">
      <c r="A6" s="45" t="s">
        <v>118</v>
      </c>
      <c r="B6" s="46" t="s">
        <v>3</v>
      </c>
      <c r="C6" s="47" t="s">
        <v>119</v>
      </c>
      <c r="D6" s="47" t="s">
        <v>120</v>
      </c>
      <c r="E6" s="45" t="s">
        <v>118</v>
      </c>
      <c r="F6" s="48" t="s">
        <v>3</v>
      </c>
      <c r="G6" s="49" t="s">
        <v>119</v>
      </c>
      <c r="H6" s="50" t="s">
        <v>121</v>
      </c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1"/>
      <c r="AP6" s="41"/>
      <c r="AQ6" s="41"/>
      <c r="AR6" s="41"/>
      <c r="AS6" s="41"/>
      <c r="AT6" s="41"/>
      <c r="AU6" s="41"/>
      <c r="AV6" s="41"/>
      <c r="AW6" s="41"/>
      <c r="AX6" s="41"/>
      <c r="AY6" s="41"/>
      <c r="AZ6" s="41"/>
      <c r="BA6" s="41"/>
      <c r="BB6" s="41"/>
      <c r="BC6" s="41"/>
      <c r="BD6" s="41"/>
      <c r="BE6" s="41"/>
      <c r="BF6" s="41"/>
      <c r="BG6" s="41"/>
      <c r="BH6" s="41"/>
      <c r="BI6" s="41"/>
      <c r="BJ6" s="41"/>
      <c r="BK6" s="41"/>
      <c r="BL6" s="41"/>
      <c r="BM6" s="41"/>
      <c r="BN6" s="41"/>
      <c r="BO6" s="41"/>
      <c r="BP6" s="41"/>
    </row>
    <row r="7" spans="1:68" s="60" customFormat="1" ht="25.5" customHeight="1">
      <c r="A7" s="51">
        <v>1</v>
      </c>
      <c r="B7" s="52" t="s">
        <v>122</v>
      </c>
      <c r="C7" s="53">
        <v>94036090</v>
      </c>
      <c r="D7" s="54">
        <v>15829554.45</v>
      </c>
      <c r="E7" s="55">
        <v>1</v>
      </c>
      <c r="F7" s="56" t="s">
        <v>123</v>
      </c>
      <c r="G7" s="57">
        <v>90181900</v>
      </c>
      <c r="H7" s="58">
        <v>15265762.72</v>
      </c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59"/>
      <c r="AY7" s="59"/>
      <c r="AZ7" s="59"/>
      <c r="BA7" s="59"/>
      <c r="BB7" s="59"/>
      <c r="BC7" s="59"/>
      <c r="BD7" s="59"/>
      <c r="BE7" s="59"/>
      <c r="BF7" s="59"/>
      <c r="BG7" s="59"/>
      <c r="BH7" s="59"/>
      <c r="BI7" s="59"/>
      <c r="BJ7" s="59"/>
      <c r="BK7" s="59"/>
      <c r="BL7" s="59"/>
      <c r="BM7" s="59"/>
      <c r="BN7" s="59"/>
      <c r="BO7" s="59"/>
      <c r="BP7" s="59"/>
    </row>
    <row r="8" spans="1:8" s="68" customFormat="1" ht="25.5" customHeight="1">
      <c r="A8" s="61">
        <v>2</v>
      </c>
      <c r="B8" s="62" t="s">
        <v>124</v>
      </c>
      <c r="C8" s="63">
        <v>44072999</v>
      </c>
      <c r="D8" s="64">
        <v>15283446.53</v>
      </c>
      <c r="E8" s="61">
        <v>2</v>
      </c>
      <c r="F8" s="65" t="s">
        <v>125</v>
      </c>
      <c r="G8" s="66">
        <v>85442039</v>
      </c>
      <c r="H8" s="67">
        <v>10919359.36</v>
      </c>
    </row>
    <row r="9" spans="1:8" s="69" customFormat="1" ht="25.5" customHeight="1">
      <c r="A9" s="61">
        <v>3</v>
      </c>
      <c r="B9" s="69" t="s">
        <v>126</v>
      </c>
      <c r="C9" s="70">
        <v>10063099</v>
      </c>
      <c r="D9" s="71">
        <v>6688380.66</v>
      </c>
      <c r="E9" s="72">
        <v>3</v>
      </c>
      <c r="F9" s="65" t="s">
        <v>127</v>
      </c>
      <c r="G9" s="66">
        <v>11071000</v>
      </c>
      <c r="H9" s="67">
        <v>10139499.22</v>
      </c>
    </row>
    <row r="10" spans="1:8" s="68" customFormat="1" ht="25.5" customHeight="1">
      <c r="A10" s="61">
        <v>4</v>
      </c>
      <c r="B10" s="68" t="s">
        <v>128</v>
      </c>
      <c r="C10" s="73" t="s">
        <v>461</v>
      </c>
      <c r="D10" s="71">
        <v>4345861.08</v>
      </c>
      <c r="E10" s="61">
        <v>4</v>
      </c>
      <c r="F10" s="74" t="s">
        <v>129</v>
      </c>
      <c r="G10" s="66">
        <v>73269099</v>
      </c>
      <c r="H10" s="67">
        <v>6319059.42</v>
      </c>
    </row>
    <row r="11" spans="1:8" s="69" customFormat="1" ht="25.5" customHeight="1">
      <c r="A11" s="61">
        <v>5</v>
      </c>
      <c r="B11" s="62" t="s">
        <v>130</v>
      </c>
      <c r="C11" s="75" t="s">
        <v>131</v>
      </c>
      <c r="D11" s="71">
        <v>2450008.28</v>
      </c>
      <c r="E11" s="61">
        <v>5</v>
      </c>
      <c r="F11" s="74" t="s">
        <v>132</v>
      </c>
      <c r="G11" s="66">
        <v>22087000</v>
      </c>
      <c r="H11" s="67">
        <v>5605943.61</v>
      </c>
    </row>
    <row r="12" spans="1:8" s="69" customFormat="1" ht="25.5" customHeight="1">
      <c r="A12" s="76">
        <v>6</v>
      </c>
      <c r="B12" s="52" t="s">
        <v>133</v>
      </c>
      <c r="C12" s="279" t="s">
        <v>569</v>
      </c>
      <c r="D12" s="71">
        <v>975173.18</v>
      </c>
      <c r="E12" s="61">
        <v>6</v>
      </c>
      <c r="F12" s="77" t="s">
        <v>134</v>
      </c>
      <c r="G12" s="66">
        <v>84281029</v>
      </c>
      <c r="H12" s="67">
        <v>4219462.37</v>
      </c>
    </row>
    <row r="13" spans="1:8" s="69" customFormat="1" ht="25.5" customHeight="1">
      <c r="A13" s="61">
        <v>7</v>
      </c>
      <c r="B13" s="78" t="s">
        <v>99</v>
      </c>
      <c r="C13" s="79">
        <v>85044090</v>
      </c>
      <c r="D13" s="71">
        <v>940983.41</v>
      </c>
      <c r="E13" s="61">
        <v>7</v>
      </c>
      <c r="F13" s="74" t="s">
        <v>135</v>
      </c>
      <c r="G13" s="66">
        <v>38085029</v>
      </c>
      <c r="H13" s="67">
        <v>3221066.9</v>
      </c>
    </row>
    <row r="14" spans="1:8" s="69" customFormat="1" ht="25.5" customHeight="1">
      <c r="A14" s="76">
        <v>8</v>
      </c>
      <c r="B14" s="80" t="s">
        <v>35</v>
      </c>
      <c r="C14" s="79">
        <v>21011190</v>
      </c>
      <c r="D14" s="81">
        <v>820562.29</v>
      </c>
      <c r="E14" s="61">
        <v>8</v>
      </c>
      <c r="F14" s="74" t="s">
        <v>136</v>
      </c>
      <c r="G14" s="66">
        <v>84328010</v>
      </c>
      <c r="H14" s="67">
        <v>3078330.6</v>
      </c>
    </row>
    <row r="15" spans="1:8" s="69" customFormat="1" ht="25.5" customHeight="1">
      <c r="A15" s="61">
        <v>9</v>
      </c>
      <c r="B15" s="62" t="s">
        <v>137</v>
      </c>
      <c r="C15" s="75" t="s">
        <v>138</v>
      </c>
      <c r="D15" s="71">
        <v>819762.53</v>
      </c>
      <c r="E15" s="61">
        <v>9</v>
      </c>
      <c r="F15" s="65" t="s">
        <v>139</v>
      </c>
      <c r="G15" s="66">
        <v>73129000</v>
      </c>
      <c r="H15" s="67">
        <v>2613801.74</v>
      </c>
    </row>
    <row r="16" spans="1:8" s="69" customFormat="1" ht="25.5" customHeight="1">
      <c r="A16" s="76">
        <v>10</v>
      </c>
      <c r="B16" s="62" t="s">
        <v>140</v>
      </c>
      <c r="C16" s="279" t="s">
        <v>417</v>
      </c>
      <c r="D16" s="71">
        <v>283290.73</v>
      </c>
      <c r="E16" s="61">
        <v>10</v>
      </c>
      <c r="F16" s="74" t="s">
        <v>141</v>
      </c>
      <c r="G16" s="66">
        <v>25081000</v>
      </c>
      <c r="H16" s="67">
        <v>2603565.78</v>
      </c>
    </row>
    <row r="17" spans="1:8" s="69" customFormat="1" ht="23.25" customHeight="1" thickBot="1">
      <c r="A17" s="82"/>
      <c r="B17" s="83"/>
      <c r="C17" s="84"/>
      <c r="D17" s="85"/>
      <c r="E17" s="86"/>
      <c r="F17" s="87"/>
      <c r="G17" s="88"/>
      <c r="H17" s="89"/>
    </row>
    <row r="18" spans="1:8" s="92" customFormat="1" ht="25.5" customHeight="1" thickBot="1">
      <c r="A18" s="730" t="s">
        <v>142</v>
      </c>
      <c r="B18" s="731"/>
      <c r="C18" s="732"/>
      <c r="D18" s="90">
        <f>SUM(D7:D17)</f>
        <v>48437023.13999999</v>
      </c>
      <c r="E18" s="730" t="s">
        <v>143</v>
      </c>
      <c r="F18" s="733"/>
      <c r="G18" s="733"/>
      <c r="H18" s="91">
        <f>SUM(H7:H17)</f>
        <v>63985851.72</v>
      </c>
    </row>
    <row r="19" spans="1:68" s="99" customFormat="1" ht="25.5" customHeight="1" thickBot="1">
      <c r="A19" s="76">
        <v>11</v>
      </c>
      <c r="B19" s="93" t="s">
        <v>112</v>
      </c>
      <c r="C19" s="76"/>
      <c r="D19" s="94">
        <f>D20-D18</f>
        <v>260724.47000000626</v>
      </c>
      <c r="E19" s="95">
        <v>11</v>
      </c>
      <c r="F19" s="96" t="s">
        <v>112</v>
      </c>
      <c r="G19" s="97"/>
      <c r="H19" s="98">
        <f>H20-H18</f>
        <v>30059419.72</v>
      </c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2"/>
      <c r="AA19" s="92"/>
      <c r="AB19" s="92"/>
      <c r="AC19" s="92"/>
      <c r="AD19" s="92"/>
      <c r="AE19" s="92"/>
      <c r="AF19" s="92"/>
      <c r="AG19" s="92"/>
      <c r="AH19" s="92"/>
      <c r="AI19" s="92"/>
      <c r="AJ19" s="92"/>
      <c r="AK19" s="92"/>
      <c r="AL19" s="92"/>
      <c r="AM19" s="92"/>
      <c r="AN19" s="92"/>
      <c r="AO19" s="92"/>
      <c r="AP19" s="92"/>
      <c r="AQ19" s="92"/>
      <c r="AR19" s="92"/>
      <c r="AS19" s="92"/>
      <c r="AT19" s="92"/>
      <c r="AU19" s="92"/>
      <c r="AV19" s="92"/>
      <c r="AW19" s="92"/>
      <c r="AX19" s="92"/>
      <c r="AY19" s="92"/>
      <c r="AZ19" s="92"/>
      <c r="BA19" s="92"/>
      <c r="BB19" s="92"/>
      <c r="BC19" s="92"/>
      <c r="BD19" s="92"/>
      <c r="BE19" s="92"/>
      <c r="BF19" s="92"/>
      <c r="BG19" s="92"/>
      <c r="BH19" s="92"/>
      <c r="BI19" s="92"/>
      <c r="BJ19" s="92"/>
      <c r="BK19" s="92"/>
      <c r="BL19" s="92"/>
      <c r="BM19" s="92"/>
      <c r="BN19" s="92"/>
      <c r="BO19" s="92"/>
      <c r="BP19" s="92"/>
    </row>
    <row r="20" spans="1:68" s="99" customFormat="1" ht="25.5" customHeight="1" thickBot="1">
      <c r="A20" s="100"/>
      <c r="B20" s="100" t="s">
        <v>17</v>
      </c>
      <c r="C20" s="100"/>
      <c r="D20" s="90">
        <v>48697747.61</v>
      </c>
      <c r="E20" s="101"/>
      <c r="F20" s="100" t="s">
        <v>17</v>
      </c>
      <c r="G20" s="102"/>
      <c r="H20" s="103">
        <v>94045271.44</v>
      </c>
      <c r="I20" s="92"/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92"/>
      <c r="W20" s="92"/>
      <c r="X20" s="92"/>
      <c r="Y20" s="92"/>
      <c r="Z20" s="92"/>
      <c r="AA20" s="92"/>
      <c r="AB20" s="92"/>
      <c r="AC20" s="92"/>
      <c r="AD20" s="92"/>
      <c r="AE20" s="92"/>
      <c r="AF20" s="92"/>
      <c r="AG20" s="92"/>
      <c r="AH20" s="92"/>
      <c r="AI20" s="92"/>
      <c r="AJ20" s="92"/>
      <c r="AK20" s="92"/>
      <c r="AL20" s="92"/>
      <c r="AM20" s="92"/>
      <c r="AN20" s="92"/>
      <c r="AO20" s="92"/>
      <c r="AP20" s="92"/>
      <c r="AQ20" s="92"/>
      <c r="AR20" s="92"/>
      <c r="AS20" s="92"/>
      <c r="AT20" s="92"/>
      <c r="AU20" s="92"/>
      <c r="AV20" s="92"/>
      <c r="AW20" s="92"/>
      <c r="AX20" s="92"/>
      <c r="AY20" s="92"/>
      <c r="AZ20" s="92"/>
      <c r="BA20" s="92"/>
      <c r="BB20" s="92"/>
      <c r="BC20" s="92"/>
      <c r="BD20" s="92"/>
      <c r="BE20" s="92"/>
      <c r="BF20" s="92"/>
      <c r="BG20" s="92"/>
      <c r="BH20" s="92"/>
      <c r="BI20" s="92"/>
      <c r="BJ20" s="92"/>
      <c r="BK20" s="92"/>
      <c r="BL20" s="92"/>
      <c r="BM20" s="92"/>
      <c r="BN20" s="92"/>
      <c r="BO20" s="92"/>
      <c r="BP20" s="92"/>
    </row>
    <row r="21" spans="1:68" s="108" customFormat="1" ht="16.5" customHeight="1">
      <c r="A21" s="104"/>
      <c r="B21" s="104"/>
      <c r="C21" s="104"/>
      <c r="D21" s="105"/>
      <c r="E21" s="106"/>
      <c r="F21" s="104"/>
      <c r="G21" s="104"/>
      <c r="H21" s="107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06"/>
      <c r="W21" s="106"/>
      <c r="X21" s="106"/>
      <c r="Y21" s="106"/>
      <c r="Z21" s="106"/>
      <c r="AA21" s="106"/>
      <c r="AB21" s="106"/>
      <c r="AC21" s="106"/>
      <c r="AD21" s="106"/>
      <c r="AE21" s="106"/>
      <c r="AF21" s="106"/>
      <c r="AG21" s="106"/>
      <c r="AH21" s="106"/>
      <c r="AI21" s="106"/>
      <c r="AJ21" s="106"/>
      <c r="AK21" s="106"/>
      <c r="AL21" s="106"/>
      <c r="AM21" s="106"/>
      <c r="AN21" s="106"/>
      <c r="AO21" s="106"/>
      <c r="AP21" s="106"/>
      <c r="AQ21" s="106"/>
      <c r="AR21" s="106"/>
      <c r="AS21" s="106"/>
      <c r="AT21" s="106"/>
      <c r="AU21" s="106"/>
      <c r="AV21" s="106"/>
      <c r="AW21" s="106"/>
      <c r="AX21" s="106"/>
      <c r="AY21" s="106"/>
      <c r="AZ21" s="106"/>
      <c r="BA21" s="106"/>
      <c r="BB21" s="106"/>
      <c r="BC21" s="106"/>
      <c r="BD21" s="106"/>
      <c r="BE21" s="106"/>
      <c r="BF21" s="106"/>
      <c r="BG21" s="106"/>
      <c r="BH21" s="106"/>
      <c r="BI21" s="106"/>
      <c r="BJ21" s="106"/>
      <c r="BK21" s="106"/>
      <c r="BL21" s="106"/>
      <c r="BM21" s="106"/>
      <c r="BN21" s="106"/>
      <c r="BO21" s="106"/>
      <c r="BP21" s="106"/>
    </row>
    <row r="22" spans="2:6" ht="25.5" customHeight="1">
      <c r="B22" s="109" t="s">
        <v>144</v>
      </c>
      <c r="F22" s="109" t="s">
        <v>145</v>
      </c>
    </row>
    <row r="23" spans="2:6" ht="25.5" customHeight="1">
      <c r="B23" s="112" t="s">
        <v>146</v>
      </c>
      <c r="D23" s="113"/>
      <c r="F23" s="109" t="s">
        <v>147</v>
      </c>
    </row>
    <row r="26" ht="25.5" customHeight="1">
      <c r="F26" s="114"/>
    </row>
    <row r="32" spans="1:8" ht="25.5" customHeight="1">
      <c r="A32" s="727" t="s">
        <v>113</v>
      </c>
      <c r="B32" s="727"/>
      <c r="C32" s="727"/>
      <c r="D32" s="727"/>
      <c r="E32" s="727"/>
      <c r="F32" s="727"/>
      <c r="G32" s="727"/>
      <c r="H32" s="727"/>
    </row>
    <row r="33" spans="1:8" ht="25.5" customHeight="1">
      <c r="A33" s="734" t="s">
        <v>114</v>
      </c>
      <c r="B33" s="734"/>
      <c r="C33" s="734"/>
      <c r="D33" s="734"/>
      <c r="E33" s="734"/>
      <c r="F33" s="734"/>
      <c r="G33" s="734"/>
      <c r="H33" s="734"/>
    </row>
    <row r="34" spans="1:8" ht="25.5" customHeight="1">
      <c r="A34" s="735" t="s">
        <v>179</v>
      </c>
      <c r="B34" s="735"/>
      <c r="C34" s="735"/>
      <c r="D34" s="735"/>
      <c r="E34" s="735"/>
      <c r="F34" s="735"/>
      <c r="G34" s="735"/>
      <c r="H34" s="735"/>
    </row>
    <row r="35" spans="1:8" ht="25.5" customHeight="1" thickBot="1">
      <c r="A35" s="42"/>
      <c r="B35" s="42"/>
      <c r="C35" s="42"/>
      <c r="D35" s="42"/>
      <c r="E35" s="42"/>
      <c r="F35" s="42"/>
      <c r="G35" s="42"/>
      <c r="H35" s="42"/>
    </row>
    <row r="36" spans="1:8" ht="25.5" customHeight="1" thickBot="1">
      <c r="A36" s="44" t="s">
        <v>1</v>
      </c>
      <c r="B36" s="736" t="s">
        <v>116</v>
      </c>
      <c r="C36" s="736"/>
      <c r="D36" s="736"/>
      <c r="E36" s="44" t="s">
        <v>1</v>
      </c>
      <c r="F36" s="736" t="s">
        <v>117</v>
      </c>
      <c r="G36" s="736"/>
      <c r="H36" s="736"/>
    </row>
    <row r="37" spans="1:8" ht="25.5" customHeight="1" thickBot="1">
      <c r="A37" s="45" t="s">
        <v>118</v>
      </c>
      <c r="B37" s="46" t="s">
        <v>3</v>
      </c>
      <c r="C37" s="116" t="s">
        <v>119</v>
      </c>
      <c r="D37" s="116" t="s">
        <v>120</v>
      </c>
      <c r="E37" s="45" t="s">
        <v>118</v>
      </c>
      <c r="F37" s="48" t="s">
        <v>3</v>
      </c>
      <c r="G37" s="49" t="s">
        <v>119</v>
      </c>
      <c r="H37" s="50" t="s">
        <v>121</v>
      </c>
    </row>
    <row r="38" spans="1:8" ht="25.5" customHeight="1">
      <c r="A38" s="51">
        <v>1</v>
      </c>
      <c r="B38" s="52" t="s">
        <v>122</v>
      </c>
      <c r="C38" s="53">
        <v>94036090</v>
      </c>
      <c r="D38" s="54">
        <v>45024078.11</v>
      </c>
      <c r="E38" s="55">
        <v>1</v>
      </c>
      <c r="F38" s="56" t="s">
        <v>132</v>
      </c>
      <c r="G38" s="57">
        <v>22082090</v>
      </c>
      <c r="H38" s="58">
        <v>25884061.94</v>
      </c>
    </row>
    <row r="39" spans="1:8" ht="25.5" customHeight="1">
      <c r="A39" s="61">
        <v>2</v>
      </c>
      <c r="B39" s="62" t="s">
        <v>124</v>
      </c>
      <c r="C39" s="63">
        <v>44072999</v>
      </c>
      <c r="D39" s="64">
        <v>23166935.01</v>
      </c>
      <c r="E39" s="61">
        <v>2</v>
      </c>
      <c r="F39" s="65" t="s">
        <v>180</v>
      </c>
      <c r="G39" s="66">
        <v>85442039</v>
      </c>
      <c r="H39" s="67">
        <v>18264978.76</v>
      </c>
    </row>
    <row r="40" spans="1:8" ht="25.5" customHeight="1">
      <c r="A40" s="61">
        <v>3</v>
      </c>
      <c r="B40" s="69" t="s">
        <v>126</v>
      </c>
      <c r="C40" s="70">
        <v>10063099</v>
      </c>
      <c r="D40" s="71">
        <v>4840260.99</v>
      </c>
      <c r="E40" s="72">
        <v>3</v>
      </c>
      <c r="F40" s="65" t="s">
        <v>127</v>
      </c>
      <c r="G40" s="66">
        <v>11071000</v>
      </c>
      <c r="H40" s="67">
        <v>12990527.73</v>
      </c>
    </row>
    <row r="41" spans="1:8" ht="25.5" customHeight="1">
      <c r="A41" s="61">
        <v>4</v>
      </c>
      <c r="B41" s="68" t="s">
        <v>35</v>
      </c>
      <c r="C41" s="73">
        <v>21011190</v>
      </c>
      <c r="D41" s="71">
        <v>4040811.94</v>
      </c>
      <c r="E41" s="61">
        <v>4</v>
      </c>
      <c r="F41" s="74" t="s">
        <v>123</v>
      </c>
      <c r="G41" s="66">
        <v>90181900</v>
      </c>
      <c r="H41" s="67">
        <v>9313868.72</v>
      </c>
    </row>
    <row r="42" spans="1:8" ht="25.5" customHeight="1">
      <c r="A42" s="61">
        <v>5</v>
      </c>
      <c r="B42" s="62" t="s">
        <v>181</v>
      </c>
      <c r="C42" s="75" t="s">
        <v>182</v>
      </c>
      <c r="D42" s="71">
        <v>3555205.59</v>
      </c>
      <c r="E42" s="61">
        <v>5</v>
      </c>
      <c r="F42" s="74" t="s">
        <v>183</v>
      </c>
      <c r="G42" s="66">
        <v>24022090</v>
      </c>
      <c r="H42" s="67">
        <v>8981551.3</v>
      </c>
    </row>
    <row r="43" spans="1:8" ht="25.5" customHeight="1">
      <c r="A43" s="76">
        <v>6</v>
      </c>
      <c r="B43" s="52" t="s">
        <v>99</v>
      </c>
      <c r="C43" s="75" t="s">
        <v>184</v>
      </c>
      <c r="D43" s="71">
        <v>1913083.43</v>
      </c>
      <c r="E43" s="61">
        <v>6</v>
      </c>
      <c r="F43" s="77" t="s">
        <v>185</v>
      </c>
      <c r="G43" s="66">
        <v>87013000</v>
      </c>
      <c r="H43" s="67">
        <v>8485577.35</v>
      </c>
    </row>
    <row r="44" spans="1:8" ht="25.5" customHeight="1">
      <c r="A44" s="61">
        <v>7</v>
      </c>
      <c r="B44" s="78" t="s">
        <v>128</v>
      </c>
      <c r="C44" s="79" t="s">
        <v>461</v>
      </c>
      <c r="D44" s="71">
        <v>1519912.42</v>
      </c>
      <c r="E44" s="61">
        <v>7</v>
      </c>
      <c r="F44" s="74" t="s">
        <v>186</v>
      </c>
      <c r="G44" s="66">
        <v>73269099</v>
      </c>
      <c r="H44" s="67">
        <v>7926964.09</v>
      </c>
    </row>
    <row r="45" spans="1:8" ht="25.5" customHeight="1">
      <c r="A45" s="76">
        <v>8</v>
      </c>
      <c r="B45" s="80" t="s">
        <v>187</v>
      </c>
      <c r="C45" s="79">
        <v>44092900</v>
      </c>
      <c r="D45" s="81">
        <v>944792.25</v>
      </c>
      <c r="E45" s="61">
        <v>8</v>
      </c>
      <c r="F45" s="74" t="s">
        <v>188</v>
      </c>
      <c r="G45" s="66">
        <v>85143090</v>
      </c>
      <c r="H45" s="67">
        <v>4660271.62</v>
      </c>
    </row>
    <row r="46" spans="1:8" ht="25.5" customHeight="1">
      <c r="A46" s="61">
        <v>9</v>
      </c>
      <c r="B46" s="62" t="s">
        <v>140</v>
      </c>
      <c r="C46" s="279" t="s">
        <v>417</v>
      </c>
      <c r="D46" s="71">
        <v>651919.62</v>
      </c>
      <c r="E46" s="61">
        <v>9</v>
      </c>
      <c r="F46" s="65" t="s">
        <v>189</v>
      </c>
      <c r="G46" s="66">
        <v>84271000</v>
      </c>
      <c r="H46" s="67">
        <v>4837717.55</v>
      </c>
    </row>
    <row r="47" spans="1:8" ht="25.5" customHeight="1">
      <c r="A47" s="76">
        <v>10</v>
      </c>
      <c r="B47" s="62" t="s">
        <v>190</v>
      </c>
      <c r="C47" s="75" t="s">
        <v>191</v>
      </c>
      <c r="D47" s="71">
        <v>117759.01</v>
      </c>
      <c r="E47" s="61">
        <v>10</v>
      </c>
      <c r="F47" s="74" t="s">
        <v>192</v>
      </c>
      <c r="G47" s="66">
        <v>38244000</v>
      </c>
      <c r="H47" s="67">
        <v>4308054.21</v>
      </c>
    </row>
    <row r="48" spans="1:8" ht="25.5" customHeight="1" thickBot="1">
      <c r="A48" s="82"/>
      <c r="B48" s="83"/>
      <c r="C48" s="84"/>
      <c r="D48" s="85"/>
      <c r="E48" s="86"/>
      <c r="F48" s="87"/>
      <c r="G48" s="88"/>
      <c r="H48" s="89"/>
    </row>
    <row r="49" spans="1:8" ht="25.5" customHeight="1" thickBot="1">
      <c r="A49" s="730" t="s">
        <v>142</v>
      </c>
      <c r="B49" s="731"/>
      <c r="C49" s="732"/>
      <c r="D49" s="90">
        <f>SUM(D38:D48)</f>
        <v>85774758.37000002</v>
      </c>
      <c r="E49" s="730" t="s">
        <v>143</v>
      </c>
      <c r="F49" s="733"/>
      <c r="G49" s="733"/>
      <c r="H49" s="91">
        <f>SUM(H38:H48)</f>
        <v>105653573.27</v>
      </c>
    </row>
    <row r="50" spans="1:8" ht="25.5" customHeight="1" thickBot="1">
      <c r="A50" s="76">
        <v>11</v>
      </c>
      <c r="B50" s="93" t="s">
        <v>112</v>
      </c>
      <c r="C50" s="76"/>
      <c r="D50" s="94">
        <f>D51-D49</f>
        <v>55531.619999974966</v>
      </c>
      <c r="E50" s="95">
        <v>11</v>
      </c>
      <c r="F50" s="96" t="s">
        <v>112</v>
      </c>
      <c r="G50" s="97"/>
      <c r="H50" s="98">
        <f>H51-H49</f>
        <v>45337159.42</v>
      </c>
    </row>
    <row r="51" spans="1:8" ht="25.5" customHeight="1" thickBot="1">
      <c r="A51" s="100"/>
      <c r="B51" s="100" t="s">
        <v>17</v>
      </c>
      <c r="C51" s="100"/>
      <c r="D51" s="90">
        <v>85830289.99</v>
      </c>
      <c r="E51" s="101"/>
      <c r="F51" s="100" t="s">
        <v>17</v>
      </c>
      <c r="G51" s="117"/>
      <c r="H51" s="103">
        <v>150990732.69</v>
      </c>
    </row>
    <row r="52" spans="1:8" ht="25.5" customHeight="1">
      <c r="A52" s="104"/>
      <c r="B52" s="104"/>
      <c r="C52" s="104"/>
      <c r="D52" s="105"/>
      <c r="E52" s="106"/>
      <c r="F52" s="104"/>
      <c r="G52" s="104"/>
      <c r="H52" s="107"/>
    </row>
    <row r="53" spans="2:6" ht="25.5" customHeight="1">
      <c r="B53" s="109" t="s">
        <v>193</v>
      </c>
      <c r="F53" s="109" t="s">
        <v>194</v>
      </c>
    </row>
    <row r="54" spans="2:6" ht="25.5" customHeight="1">
      <c r="B54" s="112" t="s">
        <v>195</v>
      </c>
      <c r="D54" s="113"/>
      <c r="F54" s="109" t="s">
        <v>196</v>
      </c>
    </row>
    <row r="62" spans="1:8" ht="25.5" customHeight="1">
      <c r="A62" s="727" t="s">
        <v>113</v>
      </c>
      <c r="B62" s="727"/>
      <c r="C62" s="727"/>
      <c r="D62" s="727"/>
      <c r="E62" s="727"/>
      <c r="F62" s="727"/>
      <c r="G62" s="727"/>
      <c r="H62" s="727"/>
    </row>
    <row r="63" spans="1:8" ht="25.5" customHeight="1">
      <c r="A63" s="734" t="s">
        <v>114</v>
      </c>
      <c r="B63" s="734"/>
      <c r="C63" s="734"/>
      <c r="D63" s="734"/>
      <c r="E63" s="734"/>
      <c r="F63" s="734"/>
      <c r="G63" s="734"/>
      <c r="H63" s="734"/>
    </row>
    <row r="64" spans="1:8" ht="25.5" customHeight="1">
      <c r="A64" s="735" t="s">
        <v>224</v>
      </c>
      <c r="B64" s="735"/>
      <c r="C64" s="735"/>
      <c r="D64" s="735"/>
      <c r="E64" s="735"/>
      <c r="F64" s="735"/>
      <c r="G64" s="735"/>
      <c r="H64" s="735"/>
    </row>
    <row r="65" spans="1:8" ht="25.5" customHeight="1" thickBot="1">
      <c r="A65" s="42"/>
      <c r="B65" s="42"/>
      <c r="C65" s="42"/>
      <c r="D65" s="42"/>
      <c r="E65" s="42"/>
      <c r="F65" s="42"/>
      <c r="G65" s="42"/>
      <c r="H65" s="42"/>
    </row>
    <row r="66" spans="1:8" ht="25.5" customHeight="1" thickBot="1">
      <c r="A66" s="44" t="s">
        <v>1</v>
      </c>
      <c r="B66" s="736" t="s">
        <v>116</v>
      </c>
      <c r="C66" s="736"/>
      <c r="D66" s="736"/>
      <c r="E66" s="44" t="s">
        <v>1</v>
      </c>
      <c r="F66" s="736" t="s">
        <v>117</v>
      </c>
      <c r="G66" s="736"/>
      <c r="H66" s="736"/>
    </row>
    <row r="67" spans="1:8" ht="25.5" customHeight="1" thickBot="1">
      <c r="A67" s="45" t="s">
        <v>118</v>
      </c>
      <c r="B67" s="46" t="s">
        <v>3</v>
      </c>
      <c r="C67" s="116" t="s">
        <v>119</v>
      </c>
      <c r="D67" s="116" t="s">
        <v>120</v>
      </c>
      <c r="E67" s="45" t="s">
        <v>118</v>
      </c>
      <c r="F67" s="48" t="s">
        <v>3</v>
      </c>
      <c r="G67" s="49" t="s">
        <v>119</v>
      </c>
      <c r="H67" s="50" t="s">
        <v>121</v>
      </c>
    </row>
    <row r="68" spans="1:8" ht="25.5" customHeight="1">
      <c r="A68" s="51">
        <v>1</v>
      </c>
      <c r="B68" s="52" t="s">
        <v>128</v>
      </c>
      <c r="C68" s="53" t="s">
        <v>461</v>
      </c>
      <c r="D68" s="54">
        <v>54579053.77</v>
      </c>
      <c r="E68" s="55">
        <v>1</v>
      </c>
      <c r="F68" s="56" t="s">
        <v>123</v>
      </c>
      <c r="G68" s="57">
        <v>90181900</v>
      </c>
      <c r="H68" s="58">
        <v>11191436.53</v>
      </c>
    </row>
    <row r="69" spans="1:8" ht="25.5" customHeight="1">
      <c r="A69" s="61">
        <v>2</v>
      </c>
      <c r="B69" s="62" t="s">
        <v>225</v>
      </c>
      <c r="C69" s="63">
        <v>12119099</v>
      </c>
      <c r="D69" s="64">
        <v>43350584.15</v>
      </c>
      <c r="E69" s="61">
        <v>2</v>
      </c>
      <c r="F69" s="65" t="s">
        <v>226</v>
      </c>
      <c r="G69" s="66">
        <v>82079000</v>
      </c>
      <c r="H69" s="67">
        <v>10142272.73</v>
      </c>
    </row>
    <row r="70" spans="1:8" ht="25.5" customHeight="1">
      <c r="A70" s="61">
        <v>3</v>
      </c>
      <c r="B70" s="69" t="s">
        <v>227</v>
      </c>
      <c r="C70" s="70">
        <v>94036090</v>
      </c>
      <c r="D70" s="71">
        <v>12914602.77</v>
      </c>
      <c r="E70" s="72">
        <v>3</v>
      </c>
      <c r="F70" s="65" t="s">
        <v>132</v>
      </c>
      <c r="G70" s="66">
        <v>22082090</v>
      </c>
      <c r="H70" s="67">
        <v>10075962.99</v>
      </c>
    </row>
    <row r="71" spans="1:8" ht="25.5" customHeight="1">
      <c r="A71" s="61">
        <v>4</v>
      </c>
      <c r="B71" s="68" t="s">
        <v>124</v>
      </c>
      <c r="C71" s="73">
        <v>44072999</v>
      </c>
      <c r="D71" s="71">
        <v>12280777.71</v>
      </c>
      <c r="E71" s="61">
        <v>4</v>
      </c>
      <c r="F71" s="74" t="s">
        <v>228</v>
      </c>
      <c r="G71" s="66">
        <v>30063090</v>
      </c>
      <c r="H71" s="67">
        <v>8854736.02</v>
      </c>
    </row>
    <row r="72" spans="1:8" ht="25.5" customHeight="1">
      <c r="A72" s="61">
        <v>5</v>
      </c>
      <c r="B72" s="62" t="s">
        <v>181</v>
      </c>
      <c r="C72" s="75" t="s">
        <v>182</v>
      </c>
      <c r="D72" s="71">
        <v>7238342.12</v>
      </c>
      <c r="E72" s="61">
        <v>5</v>
      </c>
      <c r="F72" s="74" t="s">
        <v>229</v>
      </c>
      <c r="G72" s="66">
        <v>11071000</v>
      </c>
      <c r="H72" s="67">
        <v>8517856.25</v>
      </c>
    </row>
    <row r="73" spans="1:8" ht="25.5" customHeight="1">
      <c r="A73" s="76">
        <v>6</v>
      </c>
      <c r="B73" s="52" t="s">
        <v>126</v>
      </c>
      <c r="C73" s="75" t="s">
        <v>230</v>
      </c>
      <c r="D73" s="71">
        <v>6673037.61</v>
      </c>
      <c r="E73" s="61">
        <v>6</v>
      </c>
      <c r="F73" s="77" t="s">
        <v>186</v>
      </c>
      <c r="G73" s="66">
        <v>73269099</v>
      </c>
      <c r="H73" s="67">
        <v>6075882.73</v>
      </c>
    </row>
    <row r="74" spans="1:8" ht="25.5" customHeight="1">
      <c r="A74" s="61">
        <v>7</v>
      </c>
      <c r="B74" s="78" t="s">
        <v>231</v>
      </c>
      <c r="C74" s="79">
        <v>64035900</v>
      </c>
      <c r="D74" s="71">
        <v>4877904.35</v>
      </c>
      <c r="E74" s="61">
        <v>7</v>
      </c>
      <c r="F74" s="74" t="s">
        <v>232</v>
      </c>
      <c r="G74" s="66">
        <v>73129000</v>
      </c>
      <c r="H74" s="67">
        <v>5581337.49</v>
      </c>
    </row>
    <row r="75" spans="1:8" ht="25.5" customHeight="1">
      <c r="A75" s="76">
        <v>8</v>
      </c>
      <c r="B75" s="80" t="s">
        <v>99</v>
      </c>
      <c r="C75" s="79">
        <v>85021210</v>
      </c>
      <c r="D75" s="81">
        <v>2811841.38</v>
      </c>
      <c r="E75" s="61">
        <v>8</v>
      </c>
      <c r="F75" s="74" t="s">
        <v>233</v>
      </c>
      <c r="G75" s="66">
        <v>84379019</v>
      </c>
      <c r="H75" s="67">
        <v>5789260.62</v>
      </c>
    </row>
    <row r="76" spans="1:8" ht="25.5" customHeight="1">
      <c r="A76" s="61">
        <v>9</v>
      </c>
      <c r="B76" s="62" t="s">
        <v>234</v>
      </c>
      <c r="C76" s="75" t="s">
        <v>235</v>
      </c>
      <c r="D76" s="71">
        <v>1712554.14</v>
      </c>
      <c r="E76" s="61">
        <v>9</v>
      </c>
      <c r="F76" s="65" t="s">
        <v>236</v>
      </c>
      <c r="G76" s="66">
        <v>84229090</v>
      </c>
      <c r="H76" s="67">
        <v>5272271.72</v>
      </c>
    </row>
    <row r="77" spans="1:8" ht="25.5" customHeight="1">
      <c r="A77" s="76">
        <v>10</v>
      </c>
      <c r="B77" s="62" t="s">
        <v>35</v>
      </c>
      <c r="C77" s="75" t="s">
        <v>237</v>
      </c>
      <c r="D77" s="71">
        <v>836390.63</v>
      </c>
      <c r="E77" s="61">
        <v>10</v>
      </c>
      <c r="F77" s="74" t="s">
        <v>238</v>
      </c>
      <c r="G77" s="66">
        <v>84669400</v>
      </c>
      <c r="H77" s="67">
        <v>4956812.95</v>
      </c>
    </row>
    <row r="78" spans="1:8" ht="25.5" customHeight="1" thickBot="1">
      <c r="A78" s="82"/>
      <c r="B78" s="83"/>
      <c r="C78" s="160"/>
      <c r="D78" s="85"/>
      <c r="E78" s="86"/>
      <c r="F78" s="87"/>
      <c r="G78" s="88"/>
      <c r="H78" s="89"/>
    </row>
    <row r="79" spans="1:8" ht="25.5" customHeight="1" thickBot="1">
      <c r="A79" s="730" t="s">
        <v>142</v>
      </c>
      <c r="B79" s="731"/>
      <c r="C79" s="732"/>
      <c r="D79" s="90">
        <f>SUM(D68:D78)</f>
        <v>147275088.63</v>
      </c>
      <c r="E79" s="730" t="s">
        <v>143</v>
      </c>
      <c r="F79" s="733"/>
      <c r="G79" s="733"/>
      <c r="H79" s="91">
        <f>SUM(H68:H78)</f>
        <v>76457830.03</v>
      </c>
    </row>
    <row r="80" spans="1:8" ht="25.5" customHeight="1" thickBot="1">
      <c r="A80" s="76">
        <v>11</v>
      </c>
      <c r="B80" s="93" t="s">
        <v>112</v>
      </c>
      <c r="C80" s="76"/>
      <c r="D80" s="94">
        <f>D81-D79</f>
        <v>1947340.6200000048</v>
      </c>
      <c r="E80" s="95">
        <v>11</v>
      </c>
      <c r="F80" s="96" t="s">
        <v>112</v>
      </c>
      <c r="G80" s="97"/>
      <c r="H80" s="98">
        <f>H81-H79</f>
        <v>50246135.28999999</v>
      </c>
    </row>
    <row r="81" spans="1:8" ht="25.5" customHeight="1" thickBot="1">
      <c r="A81" s="100"/>
      <c r="B81" s="100" t="s">
        <v>17</v>
      </c>
      <c r="C81" s="100"/>
      <c r="D81" s="90">
        <v>149222429.25</v>
      </c>
      <c r="E81" s="101"/>
      <c r="F81" s="100" t="s">
        <v>17</v>
      </c>
      <c r="G81" s="117"/>
      <c r="H81" s="103">
        <v>126703965.32</v>
      </c>
    </row>
    <row r="82" spans="1:8" ht="25.5" customHeight="1">
      <c r="A82" s="104"/>
      <c r="B82" s="104"/>
      <c r="C82" s="104"/>
      <c r="D82" s="105"/>
      <c r="E82" s="106"/>
      <c r="F82" s="104"/>
      <c r="G82" s="104"/>
      <c r="H82" s="107"/>
    </row>
    <row r="83" spans="2:6" ht="25.5" customHeight="1">
      <c r="B83" s="109" t="s">
        <v>239</v>
      </c>
      <c r="F83" s="109" t="s">
        <v>240</v>
      </c>
    </row>
    <row r="84" spans="2:6" ht="25.5" customHeight="1">
      <c r="B84" s="112" t="s">
        <v>241</v>
      </c>
      <c r="D84" s="113"/>
      <c r="F84" s="109" t="s">
        <v>242</v>
      </c>
    </row>
    <row r="91" spans="1:8" ht="25.5" customHeight="1">
      <c r="A91" s="727" t="s">
        <v>113</v>
      </c>
      <c r="B91" s="727"/>
      <c r="C91" s="727"/>
      <c r="D91" s="727"/>
      <c r="E91" s="727"/>
      <c r="F91" s="727"/>
      <c r="G91" s="727"/>
      <c r="H91" s="727"/>
    </row>
    <row r="92" spans="1:8" ht="25.5" customHeight="1">
      <c r="A92" s="728" t="s">
        <v>114</v>
      </c>
      <c r="B92" s="728"/>
      <c r="C92" s="728"/>
      <c r="D92" s="728"/>
      <c r="E92" s="728"/>
      <c r="F92" s="728"/>
      <c r="G92" s="728"/>
      <c r="H92" s="728"/>
    </row>
    <row r="93" spans="1:8" ht="25.5" customHeight="1">
      <c r="A93" s="727" t="s">
        <v>263</v>
      </c>
      <c r="B93" s="727"/>
      <c r="C93" s="727"/>
      <c r="D93" s="727"/>
      <c r="E93" s="727"/>
      <c r="F93" s="727"/>
      <c r="G93" s="727"/>
      <c r="H93" s="727"/>
    </row>
    <row r="94" spans="1:8" ht="25.5" customHeight="1" thickBot="1">
      <c r="A94" s="42"/>
      <c r="B94" s="42"/>
      <c r="C94" s="42"/>
      <c r="D94" s="42"/>
      <c r="E94" s="42"/>
      <c r="F94" s="42"/>
      <c r="G94" s="42"/>
      <c r="H94" s="42"/>
    </row>
    <row r="95" spans="1:8" ht="25.5" customHeight="1" thickBot="1">
      <c r="A95" s="172" t="s">
        <v>1</v>
      </c>
      <c r="B95" s="729" t="s">
        <v>116</v>
      </c>
      <c r="C95" s="729"/>
      <c r="D95" s="729"/>
      <c r="E95" s="172" t="s">
        <v>1</v>
      </c>
      <c r="F95" s="729" t="s">
        <v>117</v>
      </c>
      <c r="G95" s="729"/>
      <c r="H95" s="729"/>
    </row>
    <row r="96" spans="1:8" ht="25.5" customHeight="1" thickBot="1">
      <c r="A96" s="173" t="s">
        <v>118</v>
      </c>
      <c r="B96" s="174" t="s">
        <v>3</v>
      </c>
      <c r="C96" s="175" t="s">
        <v>119</v>
      </c>
      <c r="D96" s="175" t="s">
        <v>120</v>
      </c>
      <c r="E96" s="173" t="s">
        <v>118</v>
      </c>
      <c r="F96" s="176" t="s">
        <v>3</v>
      </c>
      <c r="G96" s="177" t="s">
        <v>119</v>
      </c>
      <c r="H96" s="178" t="s">
        <v>121</v>
      </c>
    </row>
    <row r="97" spans="1:8" ht="25.5" customHeight="1">
      <c r="A97" s="51">
        <v>1</v>
      </c>
      <c r="B97" s="52" t="s">
        <v>264</v>
      </c>
      <c r="C97" s="53">
        <v>84262000</v>
      </c>
      <c r="D97" s="54">
        <v>214861488.67</v>
      </c>
      <c r="E97" s="55">
        <v>1</v>
      </c>
      <c r="F97" s="56" t="s">
        <v>265</v>
      </c>
      <c r="G97" s="57">
        <v>84261930</v>
      </c>
      <c r="H97" s="58">
        <v>57595597.41</v>
      </c>
    </row>
    <row r="98" spans="1:8" ht="25.5" customHeight="1">
      <c r="A98" s="61">
        <v>2</v>
      </c>
      <c r="B98" s="62" t="s">
        <v>128</v>
      </c>
      <c r="C98" s="63" t="s">
        <v>461</v>
      </c>
      <c r="D98" s="64">
        <v>175173928.28</v>
      </c>
      <c r="E98" s="61">
        <v>2</v>
      </c>
      <c r="F98" s="65" t="s">
        <v>229</v>
      </c>
      <c r="G98" s="66">
        <v>11071000</v>
      </c>
      <c r="H98" s="67">
        <v>10878492.28</v>
      </c>
    </row>
    <row r="99" spans="1:8" ht="25.5" customHeight="1">
      <c r="A99" s="61">
        <v>3</v>
      </c>
      <c r="B99" s="69" t="s">
        <v>122</v>
      </c>
      <c r="C99" s="70">
        <v>94036090</v>
      </c>
      <c r="D99" s="71">
        <v>22145237.83</v>
      </c>
      <c r="E99" s="72">
        <v>3</v>
      </c>
      <c r="F99" s="65" t="s">
        <v>186</v>
      </c>
      <c r="G99" s="66">
        <v>73089099</v>
      </c>
      <c r="H99" s="67">
        <v>8384346.51</v>
      </c>
    </row>
    <row r="100" spans="1:8" ht="25.5" customHeight="1">
      <c r="A100" s="61">
        <v>4</v>
      </c>
      <c r="B100" s="68" t="s">
        <v>266</v>
      </c>
      <c r="C100" s="73">
        <v>44072999</v>
      </c>
      <c r="D100" s="71">
        <v>14174389.72</v>
      </c>
      <c r="E100" s="61">
        <v>4</v>
      </c>
      <c r="F100" s="74" t="s">
        <v>267</v>
      </c>
      <c r="G100" s="66">
        <v>85287299</v>
      </c>
      <c r="H100" s="67">
        <v>7953693.39</v>
      </c>
    </row>
    <row r="101" spans="1:8" ht="25.5" customHeight="1">
      <c r="A101" s="61">
        <v>5</v>
      </c>
      <c r="B101" s="62" t="s">
        <v>126</v>
      </c>
      <c r="C101" s="75" t="s">
        <v>230</v>
      </c>
      <c r="D101" s="71">
        <v>6504371.47</v>
      </c>
      <c r="E101" s="61">
        <v>5</v>
      </c>
      <c r="F101" s="74" t="s">
        <v>268</v>
      </c>
      <c r="G101" s="66">
        <v>87033355</v>
      </c>
      <c r="H101" s="67">
        <v>7292121.9</v>
      </c>
    </row>
    <row r="102" spans="1:8" ht="25.5" customHeight="1">
      <c r="A102" s="76">
        <v>6</v>
      </c>
      <c r="B102" s="52" t="s">
        <v>99</v>
      </c>
      <c r="C102" s="75" t="s">
        <v>269</v>
      </c>
      <c r="D102" s="71">
        <v>2770699.64</v>
      </c>
      <c r="E102" s="61">
        <v>6</v>
      </c>
      <c r="F102" s="179" t="s">
        <v>270</v>
      </c>
      <c r="G102" s="66">
        <v>84749010</v>
      </c>
      <c r="H102" s="67">
        <v>4914319.09</v>
      </c>
    </row>
    <row r="103" spans="1:8" ht="25.5" customHeight="1">
      <c r="A103" s="61">
        <v>7</v>
      </c>
      <c r="B103" s="78" t="s">
        <v>140</v>
      </c>
      <c r="C103" s="79" t="s">
        <v>417</v>
      </c>
      <c r="D103" s="71">
        <v>1690185.82</v>
      </c>
      <c r="E103" s="61">
        <v>7</v>
      </c>
      <c r="F103" s="74" t="s">
        <v>183</v>
      </c>
      <c r="G103" s="66">
        <v>24022090</v>
      </c>
      <c r="H103" s="67">
        <v>4681238.47</v>
      </c>
    </row>
    <row r="104" spans="1:8" ht="25.5" customHeight="1">
      <c r="A104" s="76">
        <v>8</v>
      </c>
      <c r="B104" s="80" t="s">
        <v>231</v>
      </c>
      <c r="C104" s="79">
        <v>64035900</v>
      </c>
      <c r="D104" s="81">
        <v>1219975.01</v>
      </c>
      <c r="E104" s="61">
        <v>8</v>
      </c>
      <c r="F104" s="74" t="s">
        <v>271</v>
      </c>
      <c r="G104" s="66">
        <v>84271000</v>
      </c>
      <c r="H104" s="67">
        <v>3669878.5</v>
      </c>
    </row>
    <row r="105" spans="1:8" ht="25.5" customHeight="1">
      <c r="A105" s="61">
        <v>9</v>
      </c>
      <c r="B105" s="62" t="s">
        <v>181</v>
      </c>
      <c r="C105" s="75" t="s">
        <v>182</v>
      </c>
      <c r="D105" s="71">
        <v>987031.87</v>
      </c>
      <c r="E105" s="61">
        <v>9</v>
      </c>
      <c r="F105" s="65" t="s">
        <v>272</v>
      </c>
      <c r="G105" s="66">
        <v>73041900</v>
      </c>
      <c r="H105" s="67">
        <v>3430295.53</v>
      </c>
    </row>
    <row r="106" spans="1:8" ht="25.5" customHeight="1">
      <c r="A106" s="76">
        <v>10</v>
      </c>
      <c r="B106" s="62" t="s">
        <v>35</v>
      </c>
      <c r="C106" s="75" t="s">
        <v>237</v>
      </c>
      <c r="D106" s="71">
        <v>885598.34</v>
      </c>
      <c r="E106" s="61">
        <v>10</v>
      </c>
      <c r="F106" s="74" t="s">
        <v>82</v>
      </c>
      <c r="G106" s="66">
        <v>38190000</v>
      </c>
      <c r="H106" s="67">
        <v>2829824.4</v>
      </c>
    </row>
    <row r="107" spans="1:8" ht="25.5" customHeight="1" thickBot="1">
      <c r="A107" s="82"/>
      <c r="B107" s="83"/>
      <c r="C107" s="160"/>
      <c r="D107" s="85"/>
      <c r="E107" s="86"/>
      <c r="F107" s="87"/>
      <c r="G107" s="88"/>
      <c r="H107" s="89"/>
    </row>
    <row r="108" spans="1:8" ht="25.5" customHeight="1" thickBot="1">
      <c r="A108" s="730" t="s">
        <v>142</v>
      </c>
      <c r="B108" s="731"/>
      <c r="C108" s="732"/>
      <c r="D108" s="90">
        <f>SUM(D97:D107)</f>
        <v>440412906.65</v>
      </c>
      <c r="E108" s="730" t="s">
        <v>143</v>
      </c>
      <c r="F108" s="733"/>
      <c r="G108" s="733"/>
      <c r="H108" s="91">
        <f>SUM(H97:H107)</f>
        <v>111629807.48000002</v>
      </c>
    </row>
    <row r="109" spans="1:8" ht="25.5" customHeight="1" thickBot="1">
      <c r="A109" s="76">
        <v>11</v>
      </c>
      <c r="B109" s="93" t="s">
        <v>112</v>
      </c>
      <c r="C109" s="76"/>
      <c r="D109" s="94">
        <f>D110-D108</f>
        <v>1722693.5700000525</v>
      </c>
      <c r="E109" s="95">
        <v>11</v>
      </c>
      <c r="F109" s="96" t="s">
        <v>112</v>
      </c>
      <c r="G109" s="97"/>
      <c r="H109" s="98">
        <f>H110-H108</f>
        <v>42626769.70999998</v>
      </c>
    </row>
    <row r="110" spans="1:8" ht="25.5" customHeight="1" thickBot="1">
      <c r="A110" s="100"/>
      <c r="B110" s="100" t="s">
        <v>17</v>
      </c>
      <c r="C110" s="100"/>
      <c r="D110" s="90">
        <v>442135600.22</v>
      </c>
      <c r="E110" s="101"/>
      <c r="F110" s="100" t="s">
        <v>17</v>
      </c>
      <c r="G110" s="117"/>
      <c r="H110" s="103">
        <v>154256577.19</v>
      </c>
    </row>
    <row r="111" spans="1:8" ht="25.5" customHeight="1">
      <c r="A111" s="104"/>
      <c r="B111" s="104"/>
      <c r="C111" s="104"/>
      <c r="D111" s="105"/>
      <c r="E111" s="106"/>
      <c r="F111" s="104"/>
      <c r="G111" s="104"/>
      <c r="H111" s="107"/>
    </row>
    <row r="112" spans="2:6" ht="25.5" customHeight="1">
      <c r="B112" s="109" t="s">
        <v>273</v>
      </c>
      <c r="F112" s="109" t="s">
        <v>274</v>
      </c>
    </row>
    <row r="113" spans="2:6" ht="25.5" customHeight="1">
      <c r="B113" s="112" t="s">
        <v>275</v>
      </c>
      <c r="D113" s="113"/>
      <c r="F113" s="109" t="s">
        <v>276</v>
      </c>
    </row>
    <row r="118" spans="1:8" ht="25.5" customHeight="1">
      <c r="A118" s="727" t="s">
        <v>113</v>
      </c>
      <c r="B118" s="727"/>
      <c r="C118" s="727"/>
      <c r="D118" s="727"/>
      <c r="E118" s="727"/>
      <c r="F118" s="727"/>
      <c r="G118" s="727"/>
      <c r="H118" s="727"/>
    </row>
    <row r="119" spans="1:8" ht="25.5" customHeight="1">
      <c r="A119" s="728" t="s">
        <v>114</v>
      </c>
      <c r="B119" s="728"/>
      <c r="C119" s="728"/>
      <c r="D119" s="728"/>
      <c r="E119" s="728"/>
      <c r="F119" s="728"/>
      <c r="G119" s="728"/>
      <c r="H119" s="728"/>
    </row>
    <row r="120" spans="1:8" ht="25.5" customHeight="1">
      <c r="A120" s="727" t="s">
        <v>298</v>
      </c>
      <c r="B120" s="727"/>
      <c r="C120" s="727"/>
      <c r="D120" s="727"/>
      <c r="E120" s="727"/>
      <c r="F120" s="727"/>
      <c r="G120" s="727"/>
      <c r="H120" s="727"/>
    </row>
    <row r="121" spans="1:8" ht="25.5" customHeight="1" thickBot="1">
      <c r="A121" s="42"/>
      <c r="B121" s="42"/>
      <c r="C121" s="42"/>
      <c r="D121" s="42"/>
      <c r="E121" s="42"/>
      <c r="F121" s="42"/>
      <c r="G121" s="42"/>
      <c r="H121" s="42"/>
    </row>
    <row r="122" spans="1:8" ht="25.5" customHeight="1" thickBot="1">
      <c r="A122" s="172" t="s">
        <v>1</v>
      </c>
      <c r="B122" s="729" t="s">
        <v>116</v>
      </c>
      <c r="C122" s="729"/>
      <c r="D122" s="729"/>
      <c r="E122" s="172" t="s">
        <v>1</v>
      </c>
      <c r="F122" s="729" t="s">
        <v>117</v>
      </c>
      <c r="G122" s="729"/>
      <c r="H122" s="729"/>
    </row>
    <row r="123" spans="1:8" ht="25.5" customHeight="1" thickBot="1">
      <c r="A123" s="173" t="s">
        <v>118</v>
      </c>
      <c r="B123" s="174" t="s">
        <v>3</v>
      </c>
      <c r="C123" s="175" t="s">
        <v>119</v>
      </c>
      <c r="D123" s="175" t="s">
        <v>120</v>
      </c>
      <c r="E123" s="173" t="s">
        <v>118</v>
      </c>
      <c r="F123" s="176" t="s">
        <v>3</v>
      </c>
      <c r="G123" s="177" t="s">
        <v>119</v>
      </c>
      <c r="H123" s="178" t="s">
        <v>121</v>
      </c>
    </row>
    <row r="124" spans="1:8" ht="25.5" customHeight="1">
      <c r="A124" s="51">
        <v>1</v>
      </c>
      <c r="B124" s="52" t="s">
        <v>128</v>
      </c>
      <c r="C124" s="53" t="s">
        <v>461</v>
      </c>
      <c r="D124" s="54">
        <v>152392668.09</v>
      </c>
      <c r="E124" s="55">
        <v>1</v>
      </c>
      <c r="F124" s="56" t="s">
        <v>299</v>
      </c>
      <c r="G124" s="57">
        <v>63049110</v>
      </c>
      <c r="H124" s="58">
        <v>49451883.63</v>
      </c>
    </row>
    <row r="125" spans="1:8" ht="25.5" customHeight="1">
      <c r="A125" s="61">
        <v>2</v>
      </c>
      <c r="B125" s="62" t="s">
        <v>122</v>
      </c>
      <c r="C125" s="63">
        <v>94036090</v>
      </c>
      <c r="D125" s="64">
        <v>22159702.56</v>
      </c>
      <c r="E125" s="61">
        <v>2</v>
      </c>
      <c r="F125" s="65" t="s">
        <v>300</v>
      </c>
      <c r="G125" s="66">
        <v>73081090</v>
      </c>
      <c r="H125" s="67">
        <v>31995534.24</v>
      </c>
    </row>
    <row r="126" spans="1:8" ht="25.5" customHeight="1">
      <c r="A126" s="61">
        <v>3</v>
      </c>
      <c r="B126" s="69" t="s">
        <v>266</v>
      </c>
      <c r="C126" s="70">
        <v>44072999</v>
      </c>
      <c r="D126" s="71">
        <v>12287110.42</v>
      </c>
      <c r="E126" s="72">
        <v>3</v>
      </c>
      <c r="F126" s="65" t="s">
        <v>301</v>
      </c>
      <c r="G126" s="66">
        <v>87051000</v>
      </c>
      <c r="H126" s="67">
        <v>19224849.78</v>
      </c>
    </row>
    <row r="127" spans="1:8" ht="25.5" customHeight="1">
      <c r="A127" s="61">
        <v>4</v>
      </c>
      <c r="B127" s="68" t="s">
        <v>231</v>
      </c>
      <c r="C127" s="73">
        <v>64035900</v>
      </c>
      <c r="D127" s="71">
        <v>4530203.06</v>
      </c>
      <c r="E127" s="61">
        <v>4</v>
      </c>
      <c r="F127" s="74" t="s">
        <v>302</v>
      </c>
      <c r="G127" s="66">
        <v>90221400</v>
      </c>
      <c r="H127" s="67">
        <v>12316108.38</v>
      </c>
    </row>
    <row r="128" spans="1:8" ht="25.5" customHeight="1">
      <c r="A128" s="61">
        <v>5</v>
      </c>
      <c r="B128" s="62" t="s">
        <v>35</v>
      </c>
      <c r="C128" s="75" t="s">
        <v>303</v>
      </c>
      <c r="D128" s="71">
        <v>2895385.52</v>
      </c>
      <c r="E128" s="61">
        <v>5</v>
      </c>
      <c r="F128" s="74" t="s">
        <v>123</v>
      </c>
      <c r="G128" s="66">
        <v>90181900</v>
      </c>
      <c r="H128" s="67">
        <v>10330635.73</v>
      </c>
    </row>
    <row r="129" spans="1:8" ht="25.5" customHeight="1">
      <c r="A129" s="76">
        <v>6</v>
      </c>
      <c r="B129" s="52" t="s">
        <v>99</v>
      </c>
      <c r="C129" s="75" t="s">
        <v>269</v>
      </c>
      <c r="D129" s="71">
        <v>2831611.6</v>
      </c>
      <c r="E129" s="61">
        <v>6</v>
      </c>
      <c r="F129" s="179" t="s">
        <v>132</v>
      </c>
      <c r="G129" s="66">
        <v>22087000</v>
      </c>
      <c r="H129" s="67">
        <v>9418127.23</v>
      </c>
    </row>
    <row r="130" spans="1:8" ht="25.5" customHeight="1">
      <c r="A130" s="61">
        <v>7</v>
      </c>
      <c r="B130" s="78" t="s">
        <v>140</v>
      </c>
      <c r="C130" s="79" t="s">
        <v>417</v>
      </c>
      <c r="D130" s="71">
        <v>1607103.54</v>
      </c>
      <c r="E130" s="61">
        <v>7</v>
      </c>
      <c r="F130" s="74" t="s">
        <v>304</v>
      </c>
      <c r="G130" s="66">
        <v>94060094</v>
      </c>
      <c r="H130" s="67">
        <v>5931039.84</v>
      </c>
    </row>
    <row r="131" spans="1:8" ht="25.5" customHeight="1">
      <c r="A131" s="76">
        <v>8</v>
      </c>
      <c r="B131" s="80" t="s">
        <v>126</v>
      </c>
      <c r="C131" s="79">
        <v>10063099</v>
      </c>
      <c r="D131" s="81">
        <v>1431960.04</v>
      </c>
      <c r="E131" s="61">
        <v>8</v>
      </c>
      <c r="F131" s="74" t="s">
        <v>232</v>
      </c>
      <c r="G131" s="66">
        <v>73129000</v>
      </c>
      <c r="H131" s="67">
        <v>5536446.71</v>
      </c>
    </row>
    <row r="132" spans="1:8" ht="25.5" customHeight="1">
      <c r="A132" s="61">
        <v>9</v>
      </c>
      <c r="B132" s="62" t="s">
        <v>181</v>
      </c>
      <c r="C132" s="75" t="s">
        <v>182</v>
      </c>
      <c r="D132" s="71">
        <v>991156.31</v>
      </c>
      <c r="E132" s="61">
        <v>9</v>
      </c>
      <c r="F132" s="65" t="s">
        <v>127</v>
      </c>
      <c r="G132" s="66">
        <v>11071000</v>
      </c>
      <c r="H132" s="67">
        <v>4610436.98</v>
      </c>
    </row>
    <row r="133" spans="1:8" ht="25.5" customHeight="1">
      <c r="A133" s="76">
        <v>10</v>
      </c>
      <c r="B133" s="62" t="s">
        <v>305</v>
      </c>
      <c r="C133" s="75" t="s">
        <v>306</v>
      </c>
      <c r="D133" s="71">
        <v>462179.7</v>
      </c>
      <c r="E133" s="61">
        <v>10</v>
      </c>
      <c r="F133" s="74" t="s">
        <v>165</v>
      </c>
      <c r="G133" s="66">
        <v>87032459</v>
      </c>
      <c r="H133" s="67">
        <v>4608572.1</v>
      </c>
    </row>
    <row r="134" spans="1:8" ht="25.5" customHeight="1" thickBot="1">
      <c r="A134" s="82"/>
      <c r="B134" s="83"/>
      <c r="C134" s="84"/>
      <c r="D134" s="85"/>
      <c r="E134" s="86"/>
      <c r="F134" s="87"/>
      <c r="G134" s="88"/>
      <c r="H134" s="89"/>
    </row>
    <row r="135" spans="1:8" ht="25.5" customHeight="1" thickBot="1">
      <c r="A135" s="730" t="s">
        <v>142</v>
      </c>
      <c r="B135" s="731"/>
      <c r="C135" s="732"/>
      <c r="D135" s="90">
        <f>SUM(D124:D134)</f>
        <v>201589080.83999997</v>
      </c>
      <c r="E135" s="730" t="s">
        <v>143</v>
      </c>
      <c r="F135" s="733"/>
      <c r="G135" s="733"/>
      <c r="H135" s="91">
        <f>SUM(H124:H134)</f>
        <v>153423634.62</v>
      </c>
    </row>
    <row r="136" spans="1:8" ht="25.5" customHeight="1" thickBot="1">
      <c r="A136" s="76">
        <v>11</v>
      </c>
      <c r="B136" s="93" t="s">
        <v>112</v>
      </c>
      <c r="C136" s="76"/>
      <c r="D136" s="94">
        <f>D137-D135</f>
        <v>52619.030000030994</v>
      </c>
      <c r="E136" s="95">
        <v>11</v>
      </c>
      <c r="F136" s="96" t="s">
        <v>112</v>
      </c>
      <c r="G136" s="97"/>
      <c r="H136" s="98">
        <f>H137-H135</f>
        <v>45925240.43000001</v>
      </c>
    </row>
    <row r="137" spans="1:8" ht="25.5" customHeight="1" thickBot="1">
      <c r="A137" s="100"/>
      <c r="B137" s="100" t="s">
        <v>17</v>
      </c>
      <c r="C137" s="100"/>
      <c r="D137" s="90">
        <v>201641699.87</v>
      </c>
      <c r="E137" s="101"/>
      <c r="F137" s="100" t="s">
        <v>17</v>
      </c>
      <c r="G137" s="117"/>
      <c r="H137" s="103">
        <v>199348875.05</v>
      </c>
    </row>
    <row r="138" spans="1:8" ht="25.5" customHeight="1">
      <c r="A138" s="104"/>
      <c r="B138" s="104"/>
      <c r="C138" s="104"/>
      <c r="D138" s="105"/>
      <c r="E138" s="106"/>
      <c r="F138" s="104"/>
      <c r="G138" s="104"/>
      <c r="H138" s="107"/>
    </row>
    <row r="139" spans="2:6" ht="25.5" customHeight="1">
      <c r="B139" s="109" t="s">
        <v>273</v>
      </c>
      <c r="F139" s="109" t="s">
        <v>307</v>
      </c>
    </row>
    <row r="140" spans="2:6" ht="25.5" customHeight="1">
      <c r="B140" s="112" t="s">
        <v>308</v>
      </c>
      <c r="D140" s="113"/>
      <c r="F140" s="109" t="s">
        <v>309</v>
      </c>
    </row>
    <row r="149" spans="1:8" ht="25.5" customHeight="1">
      <c r="A149" s="727" t="s">
        <v>113</v>
      </c>
      <c r="B149" s="727"/>
      <c r="C149" s="727"/>
      <c r="D149" s="727"/>
      <c r="E149" s="727"/>
      <c r="F149" s="727"/>
      <c r="G149" s="727"/>
      <c r="H149" s="727"/>
    </row>
    <row r="150" spans="1:8" ht="25.5" customHeight="1">
      <c r="A150" s="728" t="s">
        <v>114</v>
      </c>
      <c r="B150" s="728"/>
      <c r="C150" s="728"/>
      <c r="D150" s="728"/>
      <c r="E150" s="728"/>
      <c r="F150" s="728"/>
      <c r="G150" s="728"/>
      <c r="H150" s="728"/>
    </row>
    <row r="151" spans="1:8" ht="25.5" customHeight="1">
      <c r="A151" s="727" t="s">
        <v>330</v>
      </c>
      <c r="B151" s="727"/>
      <c r="C151" s="727"/>
      <c r="D151" s="727"/>
      <c r="E151" s="727"/>
      <c r="F151" s="727"/>
      <c r="G151" s="727"/>
      <c r="H151" s="727"/>
    </row>
    <row r="152" spans="1:8" ht="25.5" customHeight="1" thickBot="1">
      <c r="A152" s="42"/>
      <c r="B152" s="42"/>
      <c r="C152" s="42"/>
      <c r="D152" s="42"/>
      <c r="E152" s="42"/>
      <c r="F152" s="42"/>
      <c r="G152" s="42"/>
      <c r="H152" s="42"/>
    </row>
    <row r="153" spans="1:8" ht="25.5" customHeight="1" thickBot="1">
      <c r="A153" s="172" t="s">
        <v>1</v>
      </c>
      <c r="B153" s="729" t="s">
        <v>116</v>
      </c>
      <c r="C153" s="729"/>
      <c r="D153" s="729"/>
      <c r="E153" s="172" t="s">
        <v>1</v>
      </c>
      <c r="F153" s="729" t="s">
        <v>117</v>
      </c>
      <c r="G153" s="729"/>
      <c r="H153" s="729"/>
    </row>
    <row r="154" spans="1:8" ht="25.5" customHeight="1" thickBot="1">
      <c r="A154" s="173" t="s">
        <v>118</v>
      </c>
      <c r="B154" s="174" t="s">
        <v>3</v>
      </c>
      <c r="C154" s="175" t="s">
        <v>119</v>
      </c>
      <c r="D154" s="175" t="s">
        <v>120</v>
      </c>
      <c r="E154" s="173" t="s">
        <v>118</v>
      </c>
      <c r="F154" s="176" t="s">
        <v>3</v>
      </c>
      <c r="G154" s="177" t="s">
        <v>119</v>
      </c>
      <c r="H154" s="178" t="s">
        <v>121</v>
      </c>
    </row>
    <row r="155" spans="1:8" ht="25.5" customHeight="1">
      <c r="A155" s="51">
        <v>1</v>
      </c>
      <c r="B155" s="52" t="s">
        <v>128</v>
      </c>
      <c r="C155" s="53" t="s">
        <v>461</v>
      </c>
      <c r="D155" s="54">
        <v>349696299.51</v>
      </c>
      <c r="E155" s="55">
        <v>1</v>
      </c>
      <c r="F155" s="56" t="s">
        <v>183</v>
      </c>
      <c r="G155" s="57">
        <v>24022090</v>
      </c>
      <c r="H155" s="58">
        <v>72847756.69</v>
      </c>
    </row>
    <row r="156" spans="1:8" ht="25.5" customHeight="1">
      <c r="A156" s="61">
        <v>2</v>
      </c>
      <c r="B156" s="62" t="s">
        <v>225</v>
      </c>
      <c r="C156" s="63">
        <v>12119099</v>
      </c>
      <c r="D156" s="64">
        <v>37685923.85</v>
      </c>
      <c r="E156" s="61">
        <v>2</v>
      </c>
      <c r="F156" s="65" t="s">
        <v>331</v>
      </c>
      <c r="G156" s="66">
        <v>84262000</v>
      </c>
      <c r="H156" s="67">
        <v>18972675</v>
      </c>
    </row>
    <row r="157" spans="1:8" ht="25.5" customHeight="1">
      <c r="A157" s="61">
        <v>3</v>
      </c>
      <c r="B157" s="69" t="s">
        <v>266</v>
      </c>
      <c r="C157" s="70">
        <v>44072999</v>
      </c>
      <c r="D157" s="71">
        <v>15268935.7</v>
      </c>
      <c r="E157" s="72">
        <v>3</v>
      </c>
      <c r="F157" s="65" t="s">
        <v>132</v>
      </c>
      <c r="G157" s="66">
        <v>22087000</v>
      </c>
      <c r="H157" s="67">
        <v>12622986.04</v>
      </c>
    </row>
    <row r="158" spans="1:8" ht="25.5" customHeight="1">
      <c r="A158" s="61">
        <v>4</v>
      </c>
      <c r="B158" s="68" t="s">
        <v>35</v>
      </c>
      <c r="C158" s="73">
        <v>21011190</v>
      </c>
      <c r="D158" s="71">
        <v>11326446.41</v>
      </c>
      <c r="E158" s="61">
        <v>4</v>
      </c>
      <c r="F158" s="74" t="s">
        <v>332</v>
      </c>
      <c r="G158" s="66">
        <v>73129000</v>
      </c>
      <c r="H158" s="67">
        <v>11728720.11</v>
      </c>
    </row>
    <row r="159" spans="1:8" ht="25.5" customHeight="1">
      <c r="A159" s="61">
        <v>5</v>
      </c>
      <c r="B159" s="62" t="s">
        <v>227</v>
      </c>
      <c r="C159" s="75" t="s">
        <v>333</v>
      </c>
      <c r="D159" s="71">
        <v>7864375.87</v>
      </c>
      <c r="E159" s="61">
        <v>5</v>
      </c>
      <c r="F159" s="74" t="s">
        <v>334</v>
      </c>
      <c r="G159" s="66">
        <v>84314990</v>
      </c>
      <c r="H159" s="67">
        <v>9743757.33</v>
      </c>
    </row>
    <row r="160" spans="1:8" ht="25.5" customHeight="1">
      <c r="A160" s="76">
        <v>6</v>
      </c>
      <c r="B160" s="52" t="s">
        <v>181</v>
      </c>
      <c r="C160" s="75" t="s">
        <v>182</v>
      </c>
      <c r="D160" s="71">
        <v>4474947.93</v>
      </c>
      <c r="E160" s="61">
        <v>6</v>
      </c>
      <c r="F160" s="179" t="s">
        <v>127</v>
      </c>
      <c r="G160" s="66">
        <v>11071000</v>
      </c>
      <c r="H160" s="67">
        <v>9494526.99</v>
      </c>
    </row>
    <row r="161" spans="1:8" ht="25.5" customHeight="1">
      <c r="A161" s="61">
        <v>7</v>
      </c>
      <c r="B161" s="78" t="s">
        <v>99</v>
      </c>
      <c r="C161" s="79">
        <v>85021210</v>
      </c>
      <c r="D161" s="71">
        <v>2663817.54</v>
      </c>
      <c r="E161" s="61">
        <v>7</v>
      </c>
      <c r="F161" s="74" t="s">
        <v>335</v>
      </c>
      <c r="G161" s="66">
        <v>84742021</v>
      </c>
      <c r="H161" s="67">
        <v>7810468.59</v>
      </c>
    </row>
    <row r="162" spans="1:8" ht="25.5" customHeight="1">
      <c r="A162" s="76">
        <v>8</v>
      </c>
      <c r="B162" s="80" t="s">
        <v>140</v>
      </c>
      <c r="C162" s="79" t="s">
        <v>417</v>
      </c>
      <c r="D162" s="81">
        <v>1862647.48</v>
      </c>
      <c r="E162" s="61">
        <v>8</v>
      </c>
      <c r="F162" s="74" t="s">
        <v>165</v>
      </c>
      <c r="G162" s="66">
        <v>87032489</v>
      </c>
      <c r="H162" s="67">
        <v>5985342</v>
      </c>
    </row>
    <row r="163" spans="1:8" ht="25.5" customHeight="1">
      <c r="A163" s="61">
        <v>9</v>
      </c>
      <c r="B163" s="62" t="s">
        <v>336</v>
      </c>
      <c r="C163" s="75" t="s">
        <v>131</v>
      </c>
      <c r="D163" s="71">
        <v>1367088.83</v>
      </c>
      <c r="E163" s="61">
        <v>9</v>
      </c>
      <c r="F163" s="65" t="s">
        <v>337</v>
      </c>
      <c r="G163" s="66">
        <v>85043199</v>
      </c>
      <c r="H163" s="67">
        <v>3634569.98</v>
      </c>
    </row>
    <row r="164" spans="1:8" ht="25.5" customHeight="1">
      <c r="A164" s="76">
        <v>10</v>
      </c>
      <c r="B164" s="62" t="s">
        <v>231</v>
      </c>
      <c r="C164" s="75" t="s">
        <v>338</v>
      </c>
      <c r="D164" s="71">
        <v>555820.3</v>
      </c>
      <c r="E164" s="61">
        <v>10</v>
      </c>
      <c r="F164" s="74" t="s">
        <v>339</v>
      </c>
      <c r="G164" s="66">
        <v>22030090</v>
      </c>
      <c r="H164" s="67">
        <v>3145156.56</v>
      </c>
    </row>
    <row r="165" spans="1:8" ht="25.5" customHeight="1" thickBot="1">
      <c r="A165" s="82"/>
      <c r="B165" s="83"/>
      <c r="C165" s="84"/>
      <c r="D165" s="85"/>
      <c r="E165" s="86"/>
      <c r="F165" s="87"/>
      <c r="G165" s="88"/>
      <c r="H165" s="89"/>
    </row>
    <row r="166" spans="1:8" ht="25.5" customHeight="1" thickBot="1">
      <c r="A166" s="730" t="s">
        <v>142</v>
      </c>
      <c r="B166" s="731"/>
      <c r="C166" s="732"/>
      <c r="D166" s="90">
        <f>SUM(D155:D165)</f>
        <v>432766303.4200001</v>
      </c>
      <c r="E166" s="730" t="s">
        <v>143</v>
      </c>
      <c r="F166" s="733"/>
      <c r="G166" s="733"/>
      <c r="H166" s="91">
        <f>SUM(H155:H165)</f>
        <v>155985959.29</v>
      </c>
    </row>
    <row r="167" spans="1:8" ht="25.5" customHeight="1" thickBot="1">
      <c r="A167" s="76">
        <v>11</v>
      </c>
      <c r="B167" s="93" t="s">
        <v>112</v>
      </c>
      <c r="C167" s="76"/>
      <c r="D167" s="94">
        <f>D168-D166</f>
        <v>313039.09999990463</v>
      </c>
      <c r="E167" s="95">
        <v>11</v>
      </c>
      <c r="F167" s="96" t="s">
        <v>112</v>
      </c>
      <c r="G167" s="97"/>
      <c r="H167" s="98">
        <f>H168-H166</f>
        <v>43227934.76000002</v>
      </c>
    </row>
    <row r="168" spans="1:8" ht="25.5" customHeight="1" thickBot="1">
      <c r="A168" s="100"/>
      <c r="B168" s="100" t="s">
        <v>17</v>
      </c>
      <c r="C168" s="100"/>
      <c r="D168" s="90">
        <v>433079342.52</v>
      </c>
      <c r="E168" s="101"/>
      <c r="F168" s="100" t="s">
        <v>17</v>
      </c>
      <c r="G168" s="117"/>
      <c r="H168" s="103">
        <v>199213894.05</v>
      </c>
    </row>
    <row r="169" spans="1:8" ht="25.5" customHeight="1">
      <c r="A169" s="104"/>
      <c r="B169" s="104"/>
      <c r="C169" s="104"/>
      <c r="D169" s="105"/>
      <c r="E169" s="106"/>
      <c r="F169" s="104"/>
      <c r="G169" s="104"/>
      <c r="H169" s="107"/>
    </row>
    <row r="170" spans="2:6" ht="25.5" customHeight="1">
      <c r="B170" s="109" t="s">
        <v>340</v>
      </c>
      <c r="F170" s="109" t="s">
        <v>341</v>
      </c>
    </row>
    <row r="171" spans="2:6" ht="25.5" customHeight="1">
      <c r="B171" s="112" t="s">
        <v>342</v>
      </c>
      <c r="D171" s="113"/>
      <c r="F171" s="109" t="s">
        <v>343</v>
      </c>
    </row>
    <row r="177" spans="1:8" ht="25.5" customHeight="1">
      <c r="A177" s="727" t="s">
        <v>113</v>
      </c>
      <c r="B177" s="727"/>
      <c r="C177" s="727"/>
      <c r="D177" s="727"/>
      <c r="E177" s="727"/>
      <c r="F177" s="727"/>
      <c r="G177" s="727"/>
      <c r="H177" s="727"/>
    </row>
    <row r="178" spans="1:8" ht="25.5" customHeight="1">
      <c r="A178" s="728" t="s">
        <v>114</v>
      </c>
      <c r="B178" s="728"/>
      <c r="C178" s="728"/>
      <c r="D178" s="728"/>
      <c r="E178" s="728"/>
      <c r="F178" s="728"/>
      <c r="G178" s="728"/>
      <c r="H178" s="728"/>
    </row>
    <row r="179" spans="1:8" ht="25.5" customHeight="1">
      <c r="A179" s="727" t="s">
        <v>361</v>
      </c>
      <c r="B179" s="727"/>
      <c r="C179" s="727"/>
      <c r="D179" s="727"/>
      <c r="E179" s="727"/>
      <c r="F179" s="727"/>
      <c r="G179" s="727"/>
      <c r="H179" s="727"/>
    </row>
    <row r="180" spans="1:8" ht="25.5" customHeight="1" thickBot="1">
      <c r="A180" s="42"/>
      <c r="B180" s="42"/>
      <c r="C180" s="42"/>
      <c r="D180" s="42"/>
      <c r="E180" s="42"/>
      <c r="F180" s="42"/>
      <c r="G180" s="42"/>
      <c r="H180" s="42"/>
    </row>
    <row r="181" spans="1:8" ht="25.5" customHeight="1" thickBot="1">
      <c r="A181" s="172" t="s">
        <v>1</v>
      </c>
      <c r="B181" s="729" t="s">
        <v>116</v>
      </c>
      <c r="C181" s="729"/>
      <c r="D181" s="729"/>
      <c r="E181" s="172" t="s">
        <v>1</v>
      </c>
      <c r="F181" s="729" t="s">
        <v>117</v>
      </c>
      <c r="G181" s="729"/>
      <c r="H181" s="729"/>
    </row>
    <row r="182" spans="1:8" ht="25.5" customHeight="1" thickBot="1">
      <c r="A182" s="173" t="s">
        <v>118</v>
      </c>
      <c r="B182" s="174" t="s">
        <v>3</v>
      </c>
      <c r="C182" s="175" t="s">
        <v>119</v>
      </c>
      <c r="D182" s="175" t="s">
        <v>120</v>
      </c>
      <c r="E182" s="173" t="s">
        <v>118</v>
      </c>
      <c r="F182" s="176" t="s">
        <v>3</v>
      </c>
      <c r="G182" s="177" t="s">
        <v>119</v>
      </c>
      <c r="H182" s="178" t="s">
        <v>121</v>
      </c>
    </row>
    <row r="183" spans="1:8" ht="25.5" customHeight="1">
      <c r="A183" s="51">
        <v>1</v>
      </c>
      <c r="B183" s="52" t="s">
        <v>128</v>
      </c>
      <c r="C183" s="53" t="s">
        <v>461</v>
      </c>
      <c r="D183" s="54">
        <v>129536565.13</v>
      </c>
      <c r="E183" s="55">
        <v>1</v>
      </c>
      <c r="F183" s="56" t="s">
        <v>183</v>
      </c>
      <c r="G183" s="57">
        <v>24022090</v>
      </c>
      <c r="H183" s="58">
        <v>65104089.12</v>
      </c>
    </row>
    <row r="184" spans="1:8" ht="25.5" customHeight="1">
      <c r="A184" s="61">
        <v>2</v>
      </c>
      <c r="B184" s="62" t="s">
        <v>35</v>
      </c>
      <c r="C184" s="63">
        <v>21011190</v>
      </c>
      <c r="D184" s="64">
        <v>17944811.87</v>
      </c>
      <c r="E184" s="61">
        <v>2</v>
      </c>
      <c r="F184" s="65" t="s">
        <v>127</v>
      </c>
      <c r="G184" s="66">
        <v>11071000</v>
      </c>
      <c r="H184" s="67">
        <v>12506455.18</v>
      </c>
    </row>
    <row r="185" spans="1:8" ht="25.5" customHeight="1">
      <c r="A185" s="61">
        <v>3</v>
      </c>
      <c r="B185" s="69" t="s">
        <v>124</v>
      </c>
      <c r="C185" s="70">
        <v>44072999</v>
      </c>
      <c r="D185" s="71">
        <v>15584354.92</v>
      </c>
      <c r="E185" s="72">
        <v>3</v>
      </c>
      <c r="F185" s="65" t="s">
        <v>362</v>
      </c>
      <c r="G185" s="66">
        <v>84314300</v>
      </c>
      <c r="H185" s="67">
        <v>7375898.51</v>
      </c>
    </row>
    <row r="186" spans="1:8" ht="25.5" customHeight="1">
      <c r="A186" s="61">
        <v>4</v>
      </c>
      <c r="B186" s="68" t="s">
        <v>227</v>
      </c>
      <c r="C186" s="73">
        <v>94036090</v>
      </c>
      <c r="D186" s="71">
        <v>5024955.88</v>
      </c>
      <c r="E186" s="61">
        <v>4</v>
      </c>
      <c r="F186" s="74" t="s">
        <v>76</v>
      </c>
      <c r="G186" s="66">
        <v>94033000</v>
      </c>
      <c r="H186" s="67">
        <v>6608124.8</v>
      </c>
    </row>
    <row r="187" spans="1:8" ht="25.5" customHeight="1">
      <c r="A187" s="61">
        <v>5</v>
      </c>
      <c r="B187" s="62" t="s">
        <v>58</v>
      </c>
      <c r="C187" s="75" t="s">
        <v>363</v>
      </c>
      <c r="D187" s="71">
        <v>4811657.05</v>
      </c>
      <c r="E187" s="61">
        <v>5</v>
      </c>
      <c r="F187" s="74" t="s">
        <v>139</v>
      </c>
      <c r="G187" s="66">
        <v>73129000</v>
      </c>
      <c r="H187" s="67">
        <v>4705391.89</v>
      </c>
    </row>
    <row r="188" spans="1:8" ht="25.5" customHeight="1">
      <c r="A188" s="76">
        <v>6</v>
      </c>
      <c r="B188" s="52" t="s">
        <v>181</v>
      </c>
      <c r="C188" s="75" t="s">
        <v>182</v>
      </c>
      <c r="D188" s="71">
        <v>2461132.81</v>
      </c>
      <c r="E188" s="61">
        <v>6</v>
      </c>
      <c r="F188" s="179" t="s">
        <v>186</v>
      </c>
      <c r="G188" s="66">
        <v>73089099</v>
      </c>
      <c r="H188" s="67">
        <v>4554901.9</v>
      </c>
    </row>
    <row r="189" spans="1:8" ht="25.5" customHeight="1">
      <c r="A189" s="61">
        <v>7</v>
      </c>
      <c r="B189" s="78" t="s">
        <v>99</v>
      </c>
      <c r="C189" s="79">
        <v>85021210</v>
      </c>
      <c r="D189" s="71">
        <v>2450197.24</v>
      </c>
      <c r="E189" s="61">
        <v>7</v>
      </c>
      <c r="F189" s="74" t="s">
        <v>337</v>
      </c>
      <c r="G189" s="66">
        <v>85049090</v>
      </c>
      <c r="H189" s="67">
        <v>3442607.27</v>
      </c>
    </row>
    <row r="190" spans="1:8" ht="25.5" customHeight="1">
      <c r="A190" s="76">
        <v>8</v>
      </c>
      <c r="B190" s="80" t="s">
        <v>364</v>
      </c>
      <c r="C190" s="79">
        <v>72042900</v>
      </c>
      <c r="D190" s="81">
        <v>1976943.56</v>
      </c>
      <c r="E190" s="61">
        <v>8</v>
      </c>
      <c r="F190" s="74" t="s">
        <v>365</v>
      </c>
      <c r="G190" s="66">
        <v>73041900</v>
      </c>
      <c r="H190" s="67">
        <v>2618571.95</v>
      </c>
    </row>
    <row r="191" spans="1:8" ht="25.5" customHeight="1">
      <c r="A191" s="61">
        <v>9</v>
      </c>
      <c r="B191" s="62" t="s">
        <v>366</v>
      </c>
      <c r="C191" s="75" t="s">
        <v>131</v>
      </c>
      <c r="D191" s="71">
        <v>1487273.33</v>
      </c>
      <c r="E191" s="61">
        <v>9</v>
      </c>
      <c r="F191" s="65" t="s">
        <v>192</v>
      </c>
      <c r="G191" s="66">
        <v>38244000</v>
      </c>
      <c r="H191" s="67">
        <v>2300121.24</v>
      </c>
    </row>
    <row r="192" spans="1:8" ht="25.5" customHeight="1">
      <c r="A192" s="76">
        <v>10</v>
      </c>
      <c r="B192" s="62" t="s">
        <v>140</v>
      </c>
      <c r="C192" s="279" t="s">
        <v>417</v>
      </c>
      <c r="D192" s="71">
        <v>1466993.17</v>
      </c>
      <c r="E192" s="61">
        <v>10</v>
      </c>
      <c r="F192" s="74" t="s">
        <v>367</v>
      </c>
      <c r="G192" s="66">
        <v>18063110</v>
      </c>
      <c r="H192" s="67">
        <v>2219101.34</v>
      </c>
    </row>
    <row r="193" spans="1:8" ht="25.5" customHeight="1" thickBot="1">
      <c r="A193" s="82"/>
      <c r="B193" s="83"/>
      <c r="C193" s="160"/>
      <c r="D193" s="85"/>
      <c r="E193" s="86"/>
      <c r="F193" s="87"/>
      <c r="G193" s="88"/>
      <c r="H193" s="89"/>
    </row>
    <row r="194" spans="1:8" ht="25.5" customHeight="1" thickBot="1">
      <c r="A194" s="730" t="s">
        <v>142</v>
      </c>
      <c r="B194" s="731"/>
      <c r="C194" s="732"/>
      <c r="D194" s="90">
        <f>SUM(D183:D193)</f>
        <v>182744884.96</v>
      </c>
      <c r="E194" s="730" t="s">
        <v>143</v>
      </c>
      <c r="F194" s="733"/>
      <c r="G194" s="733"/>
      <c r="H194" s="91">
        <f>SUM(H183:H193)</f>
        <v>111435263.2</v>
      </c>
    </row>
    <row r="195" spans="1:8" ht="25.5" customHeight="1" thickBot="1">
      <c r="A195" s="76">
        <v>11</v>
      </c>
      <c r="B195" s="93" t="s">
        <v>112</v>
      </c>
      <c r="C195" s="76"/>
      <c r="D195" s="94">
        <f>D196-D194</f>
        <v>603040.3400000036</v>
      </c>
      <c r="E195" s="95">
        <v>11</v>
      </c>
      <c r="F195" s="96" t="s">
        <v>112</v>
      </c>
      <c r="G195" s="97"/>
      <c r="H195" s="98">
        <f>H196-H194</f>
        <v>33001955.679999992</v>
      </c>
    </row>
    <row r="196" spans="1:8" ht="25.5" customHeight="1" thickBot="1">
      <c r="A196" s="100"/>
      <c r="B196" s="100" t="s">
        <v>17</v>
      </c>
      <c r="C196" s="100"/>
      <c r="D196" s="90">
        <v>183347925.3</v>
      </c>
      <c r="E196" s="101"/>
      <c r="F196" s="100" t="s">
        <v>17</v>
      </c>
      <c r="G196" s="117"/>
      <c r="H196" s="103">
        <v>144437218.88</v>
      </c>
    </row>
    <row r="197" spans="1:8" ht="25.5" customHeight="1">
      <c r="A197" s="104"/>
      <c r="B197" s="104"/>
      <c r="C197" s="104"/>
      <c r="D197" s="105"/>
      <c r="E197" s="106"/>
      <c r="F197" s="104"/>
      <c r="G197" s="104"/>
      <c r="H197" s="107"/>
    </row>
    <row r="198" spans="2:6" ht="25.5" customHeight="1">
      <c r="B198" s="109" t="s">
        <v>144</v>
      </c>
      <c r="F198" s="109" t="s">
        <v>341</v>
      </c>
    </row>
    <row r="199" spans="2:6" ht="25.5" customHeight="1">
      <c r="B199" s="112" t="s">
        <v>368</v>
      </c>
      <c r="D199" s="113"/>
      <c r="F199" s="109" t="s">
        <v>369</v>
      </c>
    </row>
    <row r="206" spans="1:8" ht="25.5" customHeight="1">
      <c r="A206" s="727" t="s">
        <v>113</v>
      </c>
      <c r="B206" s="727"/>
      <c r="C206" s="727"/>
      <c r="D206" s="727"/>
      <c r="E206" s="727"/>
      <c r="F206" s="727"/>
      <c r="G206" s="727"/>
      <c r="H206" s="727"/>
    </row>
    <row r="207" spans="1:8" ht="25.5" customHeight="1">
      <c r="A207" s="728" t="s">
        <v>114</v>
      </c>
      <c r="B207" s="728"/>
      <c r="C207" s="728"/>
      <c r="D207" s="728"/>
      <c r="E207" s="728"/>
      <c r="F207" s="728"/>
      <c r="G207" s="728"/>
      <c r="H207" s="728"/>
    </row>
    <row r="208" spans="1:8" ht="25.5" customHeight="1">
      <c r="A208" s="727" t="s">
        <v>394</v>
      </c>
      <c r="B208" s="727"/>
      <c r="C208" s="727"/>
      <c r="D208" s="727"/>
      <c r="E208" s="727"/>
      <c r="F208" s="727"/>
      <c r="G208" s="727"/>
      <c r="H208" s="727"/>
    </row>
    <row r="209" spans="1:8" ht="25.5" customHeight="1" thickBot="1">
      <c r="A209" s="42"/>
      <c r="B209" s="42"/>
      <c r="C209" s="42"/>
      <c r="D209" s="42"/>
      <c r="E209" s="42"/>
      <c r="F209" s="42"/>
      <c r="G209" s="42"/>
      <c r="H209" s="42"/>
    </row>
    <row r="210" spans="1:8" ht="25.5" customHeight="1" thickBot="1">
      <c r="A210" s="172" t="s">
        <v>1</v>
      </c>
      <c r="B210" s="729" t="s">
        <v>116</v>
      </c>
      <c r="C210" s="729"/>
      <c r="D210" s="729"/>
      <c r="E210" s="172" t="s">
        <v>1</v>
      </c>
      <c r="F210" s="729" t="s">
        <v>117</v>
      </c>
      <c r="G210" s="729"/>
      <c r="H210" s="729"/>
    </row>
    <row r="211" spans="1:8" ht="25.5" customHeight="1" thickBot="1">
      <c r="A211" s="173" t="s">
        <v>118</v>
      </c>
      <c r="B211" s="174" t="s">
        <v>3</v>
      </c>
      <c r="C211" s="175" t="s">
        <v>119</v>
      </c>
      <c r="D211" s="175" t="s">
        <v>120</v>
      </c>
      <c r="E211" s="173" t="s">
        <v>118</v>
      </c>
      <c r="F211" s="176" t="s">
        <v>3</v>
      </c>
      <c r="G211" s="177" t="s">
        <v>119</v>
      </c>
      <c r="H211" s="178" t="s">
        <v>121</v>
      </c>
    </row>
    <row r="212" spans="1:8" ht="25.5" customHeight="1">
      <c r="A212" s="51">
        <v>1</v>
      </c>
      <c r="B212" s="52" t="s">
        <v>128</v>
      </c>
      <c r="C212" s="53" t="s">
        <v>461</v>
      </c>
      <c r="D212" s="54">
        <v>242532712.33</v>
      </c>
      <c r="E212" s="55">
        <v>1</v>
      </c>
      <c r="F212" s="56" t="s">
        <v>183</v>
      </c>
      <c r="G212" s="57">
        <v>24022090</v>
      </c>
      <c r="H212" s="58">
        <v>72173902.13</v>
      </c>
    </row>
    <row r="213" spans="1:8" ht="25.5" customHeight="1">
      <c r="A213" s="61">
        <v>2</v>
      </c>
      <c r="B213" s="62" t="s">
        <v>395</v>
      </c>
      <c r="C213" s="63">
        <v>40012190</v>
      </c>
      <c r="D213" s="64">
        <v>6626685.96</v>
      </c>
      <c r="E213" s="61">
        <v>2</v>
      </c>
      <c r="F213" s="65" t="s">
        <v>132</v>
      </c>
      <c r="G213" s="66">
        <v>22087000</v>
      </c>
      <c r="H213" s="67">
        <v>18810474.87</v>
      </c>
    </row>
    <row r="214" spans="1:8" ht="25.5" customHeight="1">
      <c r="A214" s="61">
        <v>3</v>
      </c>
      <c r="B214" s="69" t="s">
        <v>35</v>
      </c>
      <c r="C214" s="70">
        <v>21011190</v>
      </c>
      <c r="D214" s="71">
        <v>4144417.6</v>
      </c>
      <c r="E214" s="72">
        <v>3</v>
      </c>
      <c r="F214" s="255" t="s">
        <v>396</v>
      </c>
      <c r="G214" s="66">
        <v>84743219</v>
      </c>
      <c r="H214" s="67">
        <v>7943674</v>
      </c>
    </row>
    <row r="215" spans="1:8" ht="25.5" customHeight="1">
      <c r="A215" s="61">
        <v>4</v>
      </c>
      <c r="B215" s="68" t="s">
        <v>99</v>
      </c>
      <c r="C215" s="73">
        <v>85021210</v>
      </c>
      <c r="D215" s="71">
        <v>2818397.04</v>
      </c>
      <c r="E215" s="61">
        <v>4</v>
      </c>
      <c r="F215" s="74" t="s">
        <v>397</v>
      </c>
      <c r="G215" s="66">
        <v>33030000</v>
      </c>
      <c r="H215" s="67">
        <v>7298590.03</v>
      </c>
    </row>
    <row r="216" spans="1:8" ht="25.5" customHeight="1">
      <c r="A216" s="61">
        <v>5</v>
      </c>
      <c r="B216" s="62" t="s">
        <v>140</v>
      </c>
      <c r="C216" s="279" t="s">
        <v>417</v>
      </c>
      <c r="D216" s="71">
        <v>1396797.39</v>
      </c>
      <c r="E216" s="61">
        <v>5</v>
      </c>
      <c r="F216" s="74" t="s">
        <v>186</v>
      </c>
      <c r="G216" s="66">
        <v>73089099</v>
      </c>
      <c r="H216" s="67">
        <v>6866441.56</v>
      </c>
    </row>
    <row r="217" spans="1:8" ht="25.5" customHeight="1">
      <c r="A217" s="76">
        <v>6</v>
      </c>
      <c r="B217" s="52" t="s">
        <v>383</v>
      </c>
      <c r="C217" s="279" t="s">
        <v>382</v>
      </c>
      <c r="D217" s="71">
        <v>936369.36</v>
      </c>
      <c r="E217" s="61">
        <v>6</v>
      </c>
      <c r="F217" s="179" t="s">
        <v>127</v>
      </c>
      <c r="G217" s="66">
        <v>11071000</v>
      </c>
      <c r="H217" s="67">
        <v>5600659.23</v>
      </c>
    </row>
    <row r="218" spans="1:8" ht="25.5" customHeight="1">
      <c r="A218" s="61">
        <v>7</v>
      </c>
      <c r="B218" s="78" t="s">
        <v>398</v>
      </c>
      <c r="C218" s="79" t="s">
        <v>568</v>
      </c>
      <c r="D218" s="71">
        <v>912960.13</v>
      </c>
      <c r="E218" s="61">
        <v>7</v>
      </c>
      <c r="F218" s="74" t="s">
        <v>399</v>
      </c>
      <c r="G218" s="66">
        <v>87032362</v>
      </c>
      <c r="H218" s="67">
        <v>5134735.47</v>
      </c>
    </row>
    <row r="219" spans="1:8" ht="25.5" customHeight="1">
      <c r="A219" s="76">
        <v>8</v>
      </c>
      <c r="B219" s="80" t="s">
        <v>400</v>
      </c>
      <c r="C219" s="79">
        <v>94036090</v>
      </c>
      <c r="D219" s="81">
        <v>658092.09</v>
      </c>
      <c r="E219" s="61">
        <v>8</v>
      </c>
      <c r="F219" s="255" t="s">
        <v>401</v>
      </c>
      <c r="G219" s="66">
        <v>73269099</v>
      </c>
      <c r="H219" s="67">
        <v>3308899.8</v>
      </c>
    </row>
    <row r="220" spans="1:8" ht="25.5" customHeight="1">
      <c r="A220" s="61">
        <v>9</v>
      </c>
      <c r="B220" s="62"/>
      <c r="C220" s="75"/>
      <c r="D220" s="71"/>
      <c r="E220" s="61">
        <v>9</v>
      </c>
      <c r="F220" s="65" t="s">
        <v>402</v>
      </c>
      <c r="G220" s="66">
        <v>84249099</v>
      </c>
      <c r="H220" s="67">
        <v>2538745.49</v>
      </c>
    </row>
    <row r="221" spans="1:8" ht="25.5" customHeight="1">
      <c r="A221" s="76">
        <v>10</v>
      </c>
      <c r="B221" s="62"/>
      <c r="C221" s="75"/>
      <c r="D221" s="71"/>
      <c r="E221" s="61">
        <v>10</v>
      </c>
      <c r="F221" s="74" t="s">
        <v>403</v>
      </c>
      <c r="G221" s="66">
        <v>39042220</v>
      </c>
      <c r="H221" s="67">
        <v>2180681.18</v>
      </c>
    </row>
    <row r="222" spans="1:8" ht="25.5" customHeight="1" thickBot="1">
      <c r="A222" s="82"/>
      <c r="B222" s="83"/>
      <c r="C222" s="256"/>
      <c r="D222" s="85"/>
      <c r="E222" s="86"/>
      <c r="F222" s="87"/>
      <c r="G222" s="88"/>
      <c r="H222" s="89"/>
    </row>
    <row r="223" spans="1:8" ht="25.5" customHeight="1" thickBot="1">
      <c r="A223" s="730" t="s">
        <v>142</v>
      </c>
      <c r="B223" s="731"/>
      <c r="C223" s="732"/>
      <c r="D223" s="90">
        <f>SUM(D212:D222)</f>
        <v>260026431.9</v>
      </c>
      <c r="E223" s="730" t="s">
        <v>143</v>
      </c>
      <c r="F223" s="733"/>
      <c r="G223" s="733"/>
      <c r="H223" s="91">
        <f>SUM(H212:H222)</f>
        <v>131856803.76</v>
      </c>
    </row>
    <row r="224" spans="1:8" ht="25.5" customHeight="1" thickBot="1">
      <c r="A224" s="76">
        <v>11</v>
      </c>
      <c r="B224" s="93" t="s">
        <v>112</v>
      </c>
      <c r="C224" s="76"/>
      <c r="D224" s="94">
        <f>D225-D223</f>
        <v>0</v>
      </c>
      <c r="E224" s="95">
        <v>11</v>
      </c>
      <c r="F224" s="96" t="s">
        <v>112</v>
      </c>
      <c r="G224" s="97"/>
      <c r="H224" s="98">
        <f>H225-H223</f>
        <v>32113387.14999999</v>
      </c>
    </row>
    <row r="225" spans="1:8" ht="25.5" customHeight="1" thickBot="1">
      <c r="A225" s="100"/>
      <c r="B225" s="100" t="s">
        <v>17</v>
      </c>
      <c r="C225" s="100"/>
      <c r="D225" s="90">
        <v>260026431.9</v>
      </c>
      <c r="E225" s="101"/>
      <c r="F225" s="100" t="s">
        <v>17</v>
      </c>
      <c r="G225" s="117"/>
      <c r="H225" s="103">
        <v>163970190.91</v>
      </c>
    </row>
    <row r="226" spans="1:8" ht="25.5" customHeight="1">
      <c r="A226" s="104"/>
      <c r="B226" s="104"/>
      <c r="C226" s="104"/>
      <c r="D226" s="105"/>
      <c r="E226" s="106"/>
      <c r="F226" s="104"/>
      <c r="G226" s="104"/>
      <c r="H226" s="107"/>
    </row>
    <row r="227" spans="2:6" ht="25.5" customHeight="1">
      <c r="B227" s="109" t="s">
        <v>144</v>
      </c>
      <c r="F227" s="109" t="s">
        <v>404</v>
      </c>
    </row>
    <row r="228" spans="2:6" ht="25.5" customHeight="1">
      <c r="B228" s="112" t="s">
        <v>405</v>
      </c>
      <c r="D228" s="113"/>
      <c r="F228" s="109" t="s">
        <v>406</v>
      </c>
    </row>
    <row r="234" spans="1:8" ht="25.5" customHeight="1">
      <c r="A234" s="727" t="s">
        <v>113</v>
      </c>
      <c r="B234" s="727"/>
      <c r="C234" s="727"/>
      <c r="D234" s="727"/>
      <c r="E234" s="727"/>
      <c r="F234" s="727"/>
      <c r="G234" s="727"/>
      <c r="H234" s="727"/>
    </row>
    <row r="235" spans="1:8" ht="25.5" customHeight="1">
      <c r="A235" s="728" t="s">
        <v>114</v>
      </c>
      <c r="B235" s="728"/>
      <c r="C235" s="728"/>
      <c r="D235" s="728"/>
      <c r="E235" s="728"/>
      <c r="F235" s="728"/>
      <c r="G235" s="728"/>
      <c r="H235" s="728"/>
    </row>
    <row r="236" spans="1:8" ht="25.5" customHeight="1">
      <c r="A236" s="727" t="s">
        <v>425</v>
      </c>
      <c r="B236" s="727"/>
      <c r="C236" s="727"/>
      <c r="D236" s="727"/>
      <c r="E236" s="727"/>
      <c r="F236" s="727"/>
      <c r="G236" s="727"/>
      <c r="H236" s="727"/>
    </row>
    <row r="237" spans="1:8" ht="25.5" customHeight="1" thickBot="1">
      <c r="A237" s="42"/>
      <c r="B237" s="42"/>
      <c r="C237" s="42"/>
      <c r="D237" s="42"/>
      <c r="E237" s="42"/>
      <c r="F237" s="42"/>
      <c r="G237" s="42"/>
      <c r="H237" s="42"/>
    </row>
    <row r="238" spans="1:8" ht="25.5" customHeight="1" thickBot="1">
      <c r="A238" s="172" t="s">
        <v>1</v>
      </c>
      <c r="B238" s="729" t="s">
        <v>116</v>
      </c>
      <c r="C238" s="729"/>
      <c r="D238" s="729"/>
      <c r="E238" s="172" t="s">
        <v>1</v>
      </c>
      <c r="F238" s="729" t="s">
        <v>117</v>
      </c>
      <c r="G238" s="729"/>
      <c r="H238" s="729"/>
    </row>
    <row r="239" spans="1:8" ht="25.5" customHeight="1" thickBot="1">
      <c r="A239" s="173" t="s">
        <v>118</v>
      </c>
      <c r="B239" s="174" t="s">
        <v>3</v>
      </c>
      <c r="C239" s="175" t="s">
        <v>119</v>
      </c>
      <c r="D239" s="175" t="s">
        <v>120</v>
      </c>
      <c r="E239" s="173" t="s">
        <v>118</v>
      </c>
      <c r="F239" s="176" t="s">
        <v>3</v>
      </c>
      <c r="G239" s="177" t="s">
        <v>119</v>
      </c>
      <c r="H239" s="178" t="s">
        <v>121</v>
      </c>
    </row>
    <row r="240" spans="1:8" ht="25.5" customHeight="1">
      <c r="A240" s="51">
        <v>1</v>
      </c>
      <c r="B240" s="52" t="s">
        <v>128</v>
      </c>
      <c r="C240" s="53" t="s">
        <v>461</v>
      </c>
      <c r="D240" s="54">
        <v>90315269.92</v>
      </c>
      <c r="E240" s="55">
        <v>1</v>
      </c>
      <c r="F240" s="56" t="s">
        <v>183</v>
      </c>
      <c r="G240" s="57">
        <v>24022090</v>
      </c>
      <c r="H240" s="58">
        <v>70015577.77</v>
      </c>
    </row>
    <row r="241" spans="1:8" ht="25.5" customHeight="1">
      <c r="A241" s="61">
        <v>2</v>
      </c>
      <c r="B241" s="62" t="s">
        <v>181</v>
      </c>
      <c r="C241" s="63">
        <v>11081400</v>
      </c>
      <c r="D241" s="64">
        <v>5304463.38</v>
      </c>
      <c r="E241" s="61">
        <v>2</v>
      </c>
      <c r="F241" s="65" t="s">
        <v>426</v>
      </c>
      <c r="G241" s="66">
        <v>84229090</v>
      </c>
      <c r="H241" s="67">
        <v>44780500</v>
      </c>
    </row>
    <row r="242" spans="1:8" ht="25.5" customHeight="1">
      <c r="A242" s="61">
        <v>3</v>
      </c>
      <c r="B242" s="69" t="s">
        <v>395</v>
      </c>
      <c r="C242" s="70">
        <v>40012190</v>
      </c>
      <c r="D242" s="71">
        <v>4361052.68</v>
      </c>
      <c r="E242" s="72">
        <v>3</v>
      </c>
      <c r="F242" s="65" t="s">
        <v>232</v>
      </c>
      <c r="G242" s="66">
        <v>73129000</v>
      </c>
      <c r="H242" s="67">
        <v>15640142.04</v>
      </c>
    </row>
    <row r="243" spans="1:8" ht="25.5" customHeight="1">
      <c r="A243" s="61">
        <v>4</v>
      </c>
      <c r="B243" s="68" t="s">
        <v>99</v>
      </c>
      <c r="C243" s="73">
        <v>85021210</v>
      </c>
      <c r="D243" s="71">
        <v>3562526.84</v>
      </c>
      <c r="E243" s="61">
        <v>4</v>
      </c>
      <c r="F243" s="65" t="s">
        <v>427</v>
      </c>
      <c r="G243" s="66">
        <v>85444949</v>
      </c>
      <c r="H243" s="67">
        <v>12048462.21</v>
      </c>
    </row>
    <row r="244" spans="1:8" ht="25.5" customHeight="1">
      <c r="A244" s="61">
        <v>5</v>
      </c>
      <c r="B244" s="62" t="s">
        <v>35</v>
      </c>
      <c r="C244" s="75" t="s">
        <v>237</v>
      </c>
      <c r="D244" s="71">
        <v>2193329.25</v>
      </c>
      <c r="E244" s="61">
        <v>5</v>
      </c>
      <c r="F244" s="65" t="s">
        <v>428</v>
      </c>
      <c r="G244" s="66">
        <v>87032449</v>
      </c>
      <c r="H244" s="67">
        <v>11820066.59</v>
      </c>
    </row>
    <row r="245" spans="1:8" ht="25.5" customHeight="1">
      <c r="A245" s="76">
        <v>6</v>
      </c>
      <c r="B245" s="52" t="s">
        <v>140</v>
      </c>
      <c r="C245" s="279" t="s">
        <v>417</v>
      </c>
      <c r="D245" s="71">
        <v>1124104.05</v>
      </c>
      <c r="E245" s="61">
        <v>6</v>
      </c>
      <c r="F245" s="69" t="s">
        <v>429</v>
      </c>
      <c r="G245" s="66">
        <v>73082029</v>
      </c>
      <c r="H245" s="67">
        <v>10209532.05</v>
      </c>
    </row>
    <row r="246" spans="1:8" ht="25.5" customHeight="1">
      <c r="A246" s="61"/>
      <c r="B246" s="78"/>
      <c r="C246" s="79"/>
      <c r="D246" s="71"/>
      <c r="E246" s="61">
        <v>7</v>
      </c>
      <c r="F246" s="65" t="s">
        <v>430</v>
      </c>
      <c r="G246" s="66">
        <v>85479090</v>
      </c>
      <c r="H246" s="67">
        <v>9376105.27</v>
      </c>
    </row>
    <row r="247" spans="1:8" ht="25.5" customHeight="1">
      <c r="A247" s="76"/>
      <c r="B247" s="80"/>
      <c r="C247" s="79"/>
      <c r="D247" s="81"/>
      <c r="E247" s="61">
        <v>8</v>
      </c>
      <c r="F247" s="65" t="s">
        <v>431</v>
      </c>
      <c r="G247" s="66">
        <v>73269099</v>
      </c>
      <c r="H247" s="67">
        <v>7785815.73</v>
      </c>
    </row>
    <row r="248" spans="1:8" ht="25.5" customHeight="1">
      <c r="A248" s="61"/>
      <c r="B248" s="62"/>
      <c r="C248" s="75"/>
      <c r="D248" s="71"/>
      <c r="E248" s="61">
        <v>9</v>
      </c>
      <c r="F248" s="65" t="s">
        <v>432</v>
      </c>
      <c r="G248" s="66">
        <v>90183200</v>
      </c>
      <c r="H248" s="67">
        <v>6192984.08</v>
      </c>
    </row>
    <row r="249" spans="1:8" ht="25.5" customHeight="1">
      <c r="A249" s="76"/>
      <c r="B249" s="62"/>
      <c r="C249" s="75"/>
      <c r="D249" s="71"/>
      <c r="E249" s="61">
        <v>10</v>
      </c>
      <c r="F249" s="65" t="s">
        <v>433</v>
      </c>
      <c r="G249" s="66">
        <v>22087000</v>
      </c>
      <c r="H249" s="67">
        <v>6182789.9</v>
      </c>
    </row>
    <row r="250" spans="1:8" ht="25.5" customHeight="1" thickBot="1">
      <c r="A250" s="82"/>
      <c r="B250" s="83"/>
      <c r="C250" s="256"/>
      <c r="D250" s="85"/>
      <c r="E250" s="86"/>
      <c r="F250" s="87"/>
      <c r="G250" s="88"/>
      <c r="H250" s="89"/>
    </row>
    <row r="251" spans="1:8" ht="25.5" customHeight="1" thickBot="1">
      <c r="A251" s="730" t="s">
        <v>142</v>
      </c>
      <c r="B251" s="731"/>
      <c r="C251" s="732"/>
      <c r="D251" s="90">
        <f>SUM(D240:D250)</f>
        <v>106860746.11999999</v>
      </c>
      <c r="E251" s="730" t="s">
        <v>143</v>
      </c>
      <c r="F251" s="733"/>
      <c r="G251" s="733"/>
      <c r="H251" s="91">
        <f>SUM(H240:H250)</f>
        <v>194051975.64000005</v>
      </c>
    </row>
    <row r="252" spans="1:8" ht="25.5" customHeight="1" thickBot="1">
      <c r="A252" s="76">
        <v>11</v>
      </c>
      <c r="B252" s="93" t="s">
        <v>112</v>
      </c>
      <c r="C252" s="76"/>
      <c r="D252" s="94">
        <f>D253-D251</f>
        <v>0</v>
      </c>
      <c r="E252" s="95">
        <v>11</v>
      </c>
      <c r="F252" s="96" t="s">
        <v>112</v>
      </c>
      <c r="G252" s="97"/>
      <c r="H252" s="98">
        <f>H253-H251</f>
        <v>44016465.39999995</v>
      </c>
    </row>
    <row r="253" spans="1:8" ht="25.5" customHeight="1" thickBot="1">
      <c r="A253" s="100"/>
      <c r="B253" s="100" t="s">
        <v>17</v>
      </c>
      <c r="C253" s="100"/>
      <c r="D253" s="90">
        <v>106860746.12</v>
      </c>
      <c r="E253" s="101"/>
      <c r="F253" s="100" t="s">
        <v>17</v>
      </c>
      <c r="G253" s="117"/>
      <c r="H253" s="103">
        <v>238068441.04</v>
      </c>
    </row>
    <row r="254" spans="1:8" ht="25.5" customHeight="1">
      <c r="A254" s="104"/>
      <c r="B254" s="104"/>
      <c r="C254" s="104"/>
      <c r="D254" s="105"/>
      <c r="E254" s="106"/>
      <c r="F254" s="104"/>
      <c r="G254" s="104"/>
      <c r="H254" s="107"/>
    </row>
    <row r="255" spans="1:6" ht="25.5" customHeight="1">
      <c r="A255" s="280"/>
      <c r="B255" s="280" t="s">
        <v>434</v>
      </c>
      <c r="C255" s="280"/>
      <c r="D255" s="99"/>
      <c r="E255" s="99"/>
      <c r="F255" s="280" t="s">
        <v>435</v>
      </c>
    </row>
    <row r="256" spans="1:6" ht="25.5" customHeight="1">
      <c r="A256" s="280"/>
      <c r="B256" s="281" t="s">
        <v>436</v>
      </c>
      <c r="C256" s="280"/>
      <c r="D256" s="282"/>
      <c r="E256" s="99"/>
      <c r="F256" s="280" t="s">
        <v>437</v>
      </c>
    </row>
    <row r="262" spans="1:8" ht="25.5" customHeight="1">
      <c r="A262" s="727" t="s">
        <v>113</v>
      </c>
      <c r="B262" s="727"/>
      <c r="C262" s="727"/>
      <c r="D262" s="727"/>
      <c r="E262" s="727"/>
      <c r="F262" s="727"/>
      <c r="G262" s="727"/>
      <c r="H262" s="727"/>
    </row>
    <row r="263" spans="1:8" ht="25.5" customHeight="1">
      <c r="A263" s="728" t="s">
        <v>114</v>
      </c>
      <c r="B263" s="728"/>
      <c r="C263" s="728"/>
      <c r="D263" s="728"/>
      <c r="E263" s="728"/>
      <c r="F263" s="728"/>
      <c r="G263" s="728"/>
      <c r="H263" s="728"/>
    </row>
    <row r="264" spans="1:8" ht="25.5" customHeight="1">
      <c r="A264" s="727" t="s">
        <v>460</v>
      </c>
      <c r="B264" s="727"/>
      <c r="C264" s="727"/>
      <c r="D264" s="727"/>
      <c r="E264" s="727"/>
      <c r="F264" s="727"/>
      <c r="G264" s="727"/>
      <c r="H264" s="727"/>
    </row>
    <row r="265" spans="1:8" ht="25.5" customHeight="1" thickBot="1">
      <c r="A265" s="42"/>
      <c r="B265" s="42"/>
      <c r="C265" s="42"/>
      <c r="D265" s="42"/>
      <c r="E265" s="42"/>
      <c r="F265" s="42"/>
      <c r="G265" s="42"/>
      <c r="H265" s="42"/>
    </row>
    <row r="266" spans="1:8" ht="25.5" customHeight="1" thickBot="1">
      <c r="A266" s="172" t="s">
        <v>1</v>
      </c>
      <c r="B266" s="729" t="s">
        <v>116</v>
      </c>
      <c r="C266" s="729"/>
      <c r="D266" s="729"/>
      <c r="E266" s="172" t="s">
        <v>1</v>
      </c>
      <c r="F266" s="729" t="s">
        <v>117</v>
      </c>
      <c r="G266" s="729"/>
      <c r="H266" s="729"/>
    </row>
    <row r="267" spans="1:8" ht="25.5" customHeight="1" thickBot="1">
      <c r="A267" s="173" t="s">
        <v>118</v>
      </c>
      <c r="B267" s="174" t="s">
        <v>3</v>
      </c>
      <c r="C267" s="175" t="s">
        <v>119</v>
      </c>
      <c r="D267" s="175" t="s">
        <v>120</v>
      </c>
      <c r="E267" s="173" t="s">
        <v>118</v>
      </c>
      <c r="F267" s="176" t="s">
        <v>3</v>
      </c>
      <c r="G267" s="177" t="s">
        <v>119</v>
      </c>
      <c r="H267" s="178" t="s">
        <v>121</v>
      </c>
    </row>
    <row r="268" spans="1:8" ht="25.5" customHeight="1">
      <c r="A268" s="51">
        <v>1</v>
      </c>
      <c r="B268" s="52" t="s">
        <v>128</v>
      </c>
      <c r="C268" s="53" t="s">
        <v>461</v>
      </c>
      <c r="D268" s="54">
        <v>110782200.05</v>
      </c>
      <c r="E268" s="55">
        <v>1</v>
      </c>
      <c r="F268" s="56" t="s">
        <v>462</v>
      </c>
      <c r="G268" s="57">
        <v>73069090</v>
      </c>
      <c r="H268" s="58">
        <v>11472578.75</v>
      </c>
    </row>
    <row r="269" spans="1:8" ht="25.5" customHeight="1">
      <c r="A269" s="61">
        <v>2</v>
      </c>
      <c r="B269" s="62" t="s">
        <v>35</v>
      </c>
      <c r="C269" s="63">
        <v>21011190</v>
      </c>
      <c r="D269" s="64">
        <v>3771797.76</v>
      </c>
      <c r="E269" s="61">
        <v>2</v>
      </c>
      <c r="F269" s="65" t="s">
        <v>463</v>
      </c>
      <c r="G269" s="66">
        <v>73082029</v>
      </c>
      <c r="H269" s="67">
        <v>10285342.02</v>
      </c>
    </row>
    <row r="270" spans="1:8" ht="25.5" customHeight="1">
      <c r="A270" s="61">
        <v>3</v>
      </c>
      <c r="B270" s="69" t="s">
        <v>99</v>
      </c>
      <c r="C270" s="70">
        <v>85021210</v>
      </c>
      <c r="D270" s="71">
        <v>2873063.41</v>
      </c>
      <c r="E270" s="72">
        <v>3</v>
      </c>
      <c r="F270" s="65" t="s">
        <v>127</v>
      </c>
      <c r="G270" s="66">
        <v>11071000</v>
      </c>
      <c r="H270" s="67">
        <v>7177094.01</v>
      </c>
    </row>
    <row r="271" spans="1:8" ht="25.5" customHeight="1">
      <c r="A271" s="61">
        <v>4</v>
      </c>
      <c r="B271" s="68" t="s">
        <v>305</v>
      </c>
      <c r="C271" s="73">
        <v>62171090</v>
      </c>
      <c r="D271" s="71">
        <v>341179.53</v>
      </c>
      <c r="E271" s="61">
        <v>4</v>
      </c>
      <c r="F271" s="65" t="s">
        <v>123</v>
      </c>
      <c r="G271" s="66">
        <v>90181900</v>
      </c>
      <c r="H271" s="67">
        <v>5135639.81</v>
      </c>
    </row>
    <row r="272" spans="1:8" ht="25.5" customHeight="1">
      <c r="A272" s="61">
        <v>5</v>
      </c>
      <c r="B272" s="62" t="s">
        <v>140</v>
      </c>
      <c r="C272" s="279" t="s">
        <v>417</v>
      </c>
      <c r="D272" s="71">
        <v>66988.7</v>
      </c>
      <c r="E272" s="61">
        <v>5</v>
      </c>
      <c r="F272" s="65" t="s">
        <v>464</v>
      </c>
      <c r="G272" s="66">
        <v>90021110</v>
      </c>
      <c r="H272" s="67">
        <v>4632666.18</v>
      </c>
    </row>
    <row r="273" spans="1:8" ht="25.5" customHeight="1">
      <c r="A273" s="76">
        <v>6</v>
      </c>
      <c r="B273" s="52" t="s">
        <v>465</v>
      </c>
      <c r="C273" s="279" t="s">
        <v>466</v>
      </c>
      <c r="D273" s="71">
        <v>18969.79</v>
      </c>
      <c r="E273" s="61">
        <v>6</v>
      </c>
      <c r="F273" s="69" t="s">
        <v>467</v>
      </c>
      <c r="G273" s="66">
        <v>70109040</v>
      </c>
      <c r="H273" s="67">
        <v>2859028.37</v>
      </c>
    </row>
    <row r="274" spans="1:8" ht="25.5" customHeight="1">
      <c r="A274" s="61"/>
      <c r="B274" s="78"/>
      <c r="C274" s="79"/>
      <c r="D274" s="71"/>
      <c r="E274" s="61">
        <v>7</v>
      </c>
      <c r="F274" s="65" t="s">
        <v>468</v>
      </c>
      <c r="G274" s="66">
        <v>84314300</v>
      </c>
      <c r="H274" s="67">
        <v>2472020.92</v>
      </c>
    </row>
    <row r="275" spans="1:8" ht="25.5" customHeight="1">
      <c r="A275" s="76"/>
      <c r="B275" s="80"/>
      <c r="C275" s="79"/>
      <c r="D275" s="81"/>
      <c r="E275" s="61">
        <v>8</v>
      </c>
      <c r="F275" s="65" t="s">
        <v>469</v>
      </c>
      <c r="G275" s="66">
        <v>73021000</v>
      </c>
      <c r="H275" s="67">
        <v>2335646.47</v>
      </c>
    </row>
    <row r="276" spans="1:8" ht="25.5" customHeight="1">
      <c r="A276" s="61"/>
      <c r="B276" s="62"/>
      <c r="C276" s="75"/>
      <c r="D276" s="71"/>
      <c r="E276" s="61">
        <v>9</v>
      </c>
      <c r="F276" s="65" t="s">
        <v>470</v>
      </c>
      <c r="G276" s="66">
        <v>84139190</v>
      </c>
      <c r="H276" s="67">
        <v>2120842.69</v>
      </c>
    </row>
    <row r="277" spans="1:8" ht="25.5" customHeight="1">
      <c r="A277" s="76"/>
      <c r="B277" s="62"/>
      <c r="C277" s="75"/>
      <c r="D277" s="71"/>
      <c r="E277" s="61">
        <v>10</v>
      </c>
      <c r="F277" s="65" t="s">
        <v>339</v>
      </c>
      <c r="G277" s="66">
        <v>22030090</v>
      </c>
      <c r="H277" s="67">
        <v>1777903.46</v>
      </c>
    </row>
    <row r="278" spans="1:8" ht="25.5" customHeight="1" thickBot="1">
      <c r="A278" s="82"/>
      <c r="B278" s="83"/>
      <c r="C278" s="256"/>
      <c r="D278" s="85"/>
      <c r="E278" s="86"/>
      <c r="F278" s="87"/>
      <c r="G278" s="88"/>
      <c r="H278" s="89"/>
    </row>
    <row r="279" spans="1:8" ht="25.5" customHeight="1" thickBot="1">
      <c r="A279" s="730" t="s">
        <v>142</v>
      </c>
      <c r="B279" s="731"/>
      <c r="C279" s="732"/>
      <c r="D279" s="90">
        <f>SUM(D268:D278)</f>
        <v>117854199.24000001</v>
      </c>
      <c r="E279" s="730" t="s">
        <v>143</v>
      </c>
      <c r="F279" s="733"/>
      <c r="G279" s="733"/>
      <c r="H279" s="91">
        <f>SUM(H268:H278)</f>
        <v>50268762.68</v>
      </c>
    </row>
    <row r="280" spans="1:8" ht="25.5" customHeight="1" thickBot="1">
      <c r="A280" s="76">
        <v>11</v>
      </c>
      <c r="B280" s="93" t="s">
        <v>112</v>
      </c>
      <c r="C280" s="76"/>
      <c r="D280" s="94">
        <f>D281-D279</f>
        <v>0</v>
      </c>
      <c r="E280" s="95">
        <v>11</v>
      </c>
      <c r="F280" s="96" t="s">
        <v>112</v>
      </c>
      <c r="G280" s="97"/>
      <c r="H280" s="98">
        <f>H281-H279</f>
        <v>17645274.910000004</v>
      </c>
    </row>
    <row r="281" spans="1:8" ht="25.5" customHeight="1" thickBot="1">
      <c r="A281" s="100"/>
      <c r="B281" s="100" t="s">
        <v>17</v>
      </c>
      <c r="C281" s="100"/>
      <c r="D281" s="90">
        <v>117854199.24</v>
      </c>
      <c r="E281" s="101"/>
      <c r="F281" s="100" t="s">
        <v>17</v>
      </c>
      <c r="G281" s="117"/>
      <c r="H281" s="103">
        <v>67914037.59</v>
      </c>
    </row>
    <row r="282" spans="1:8" ht="25.5" customHeight="1">
      <c r="A282" s="104"/>
      <c r="B282" s="104"/>
      <c r="C282" s="104"/>
      <c r="D282" s="105"/>
      <c r="E282" s="106"/>
      <c r="F282" s="104"/>
      <c r="G282" s="104"/>
      <c r="H282" s="107"/>
    </row>
    <row r="283" spans="1:6" ht="25.5" customHeight="1">
      <c r="A283" s="280"/>
      <c r="B283" s="280" t="s">
        <v>471</v>
      </c>
      <c r="C283" s="280"/>
      <c r="D283" s="99"/>
      <c r="E283" s="99"/>
      <c r="F283" s="280" t="s">
        <v>472</v>
      </c>
    </row>
    <row r="284" spans="1:6" ht="25.5" customHeight="1">
      <c r="A284" s="280"/>
      <c r="B284" s="281" t="s">
        <v>473</v>
      </c>
      <c r="C284" s="280"/>
      <c r="D284" s="282"/>
      <c r="E284" s="99"/>
      <c r="F284" s="280" t="s">
        <v>474</v>
      </c>
    </row>
    <row r="292" spans="1:8" ht="25.5" customHeight="1">
      <c r="A292" s="377" t="s">
        <v>113</v>
      </c>
      <c r="B292" s="377"/>
      <c r="C292" s="377"/>
      <c r="D292" s="377"/>
      <c r="E292" s="377"/>
      <c r="F292" s="377"/>
      <c r="G292" s="377"/>
      <c r="H292" s="377"/>
    </row>
    <row r="293" spans="1:8" ht="25.5" customHeight="1">
      <c r="A293" s="377" t="s">
        <v>114</v>
      </c>
      <c r="B293" s="377"/>
      <c r="C293" s="377"/>
      <c r="D293" s="377"/>
      <c r="E293" s="377"/>
      <c r="F293" s="377"/>
      <c r="G293" s="377"/>
      <c r="H293" s="377"/>
    </row>
    <row r="294" spans="1:8" ht="25.5" customHeight="1">
      <c r="A294" s="377" t="s">
        <v>491</v>
      </c>
      <c r="B294" s="377"/>
      <c r="C294" s="377"/>
      <c r="D294" s="377"/>
      <c r="E294" s="377"/>
      <c r="F294" s="377"/>
      <c r="G294" s="377"/>
      <c r="H294" s="377"/>
    </row>
    <row r="295" spans="1:8" ht="25.5" customHeight="1" thickBot="1">
      <c r="A295" s="378"/>
      <c r="B295" s="378"/>
      <c r="C295" s="378"/>
      <c r="D295" s="378"/>
      <c r="E295" s="378"/>
      <c r="F295" s="378"/>
      <c r="G295" s="378"/>
      <c r="H295" s="378"/>
    </row>
    <row r="296" spans="1:8" ht="25.5" customHeight="1" thickBot="1">
      <c r="A296" s="379" t="s">
        <v>1</v>
      </c>
      <c r="B296" s="380" t="s">
        <v>116</v>
      </c>
      <c r="C296" s="380"/>
      <c r="D296" s="380"/>
      <c r="E296" s="381" t="s">
        <v>1</v>
      </c>
      <c r="F296" s="380" t="s">
        <v>117</v>
      </c>
      <c r="G296" s="380"/>
      <c r="H296" s="380"/>
    </row>
    <row r="297" spans="1:8" ht="25.5" customHeight="1" thickBot="1">
      <c r="A297" s="382" t="s">
        <v>118</v>
      </c>
      <c r="B297" s="383" t="s">
        <v>3</v>
      </c>
      <c r="C297" s="384" t="s">
        <v>119</v>
      </c>
      <c r="D297" s="385" t="s">
        <v>120</v>
      </c>
      <c r="E297" s="386" t="s">
        <v>118</v>
      </c>
      <c r="F297" s="387" t="s">
        <v>3</v>
      </c>
      <c r="G297" s="388" t="s">
        <v>119</v>
      </c>
      <c r="H297" s="389" t="s">
        <v>492</v>
      </c>
    </row>
    <row r="298" spans="1:8" ht="25.5" customHeight="1">
      <c r="A298" s="390">
        <v>1</v>
      </c>
      <c r="B298" s="391" t="s">
        <v>128</v>
      </c>
      <c r="C298" s="750" t="s">
        <v>461</v>
      </c>
      <c r="D298" s="393">
        <v>19151627.31</v>
      </c>
      <c r="E298" s="394">
        <v>1</v>
      </c>
      <c r="F298" s="395" t="s">
        <v>183</v>
      </c>
      <c r="G298" s="396">
        <v>24022090</v>
      </c>
      <c r="H298" s="397">
        <v>66353953.68</v>
      </c>
    </row>
    <row r="299" spans="1:8" ht="25.5" customHeight="1">
      <c r="A299" s="398">
        <v>2</v>
      </c>
      <c r="B299" s="399" t="s">
        <v>35</v>
      </c>
      <c r="C299" s="392">
        <v>21011190</v>
      </c>
      <c r="D299" s="400">
        <v>11598713.67</v>
      </c>
      <c r="E299" s="398">
        <v>2</v>
      </c>
      <c r="F299" s="401" t="s">
        <v>493</v>
      </c>
      <c r="G299" s="402">
        <v>72099090</v>
      </c>
      <c r="H299" s="403">
        <v>18683333.38</v>
      </c>
    </row>
    <row r="300" spans="1:8" ht="25.5" customHeight="1">
      <c r="A300" s="398">
        <v>3</v>
      </c>
      <c r="B300" s="391" t="s">
        <v>494</v>
      </c>
      <c r="C300" s="404">
        <v>84134000</v>
      </c>
      <c r="D300" s="405">
        <v>9737061.55</v>
      </c>
      <c r="E300" s="394">
        <v>3</v>
      </c>
      <c r="F300" s="401" t="s">
        <v>127</v>
      </c>
      <c r="G300" s="402">
        <v>11071000</v>
      </c>
      <c r="H300" s="403">
        <v>11009466.51</v>
      </c>
    </row>
    <row r="301" spans="1:8" ht="25.5" customHeight="1">
      <c r="A301" s="398">
        <v>4</v>
      </c>
      <c r="B301" s="406" t="s">
        <v>395</v>
      </c>
      <c r="C301" s="407">
        <v>40012190</v>
      </c>
      <c r="D301" s="405">
        <v>4637236.02</v>
      </c>
      <c r="E301" s="398">
        <v>4</v>
      </c>
      <c r="F301" s="401" t="s">
        <v>428</v>
      </c>
      <c r="G301" s="402">
        <v>87032451</v>
      </c>
      <c r="H301" s="403">
        <v>8988871.76</v>
      </c>
    </row>
    <row r="302" spans="1:8" ht="25.5" customHeight="1">
      <c r="A302" s="398">
        <v>5</v>
      </c>
      <c r="B302" s="399" t="s">
        <v>99</v>
      </c>
      <c r="C302" s="408" t="s">
        <v>269</v>
      </c>
      <c r="D302" s="405">
        <v>3309160.1</v>
      </c>
      <c r="E302" s="398">
        <v>5</v>
      </c>
      <c r="F302" s="401" t="s">
        <v>469</v>
      </c>
      <c r="G302" s="402">
        <v>73021000</v>
      </c>
      <c r="H302" s="403">
        <v>6423939.5</v>
      </c>
    </row>
    <row r="303" spans="1:8" ht="25.5" customHeight="1">
      <c r="A303" s="409">
        <v>6</v>
      </c>
      <c r="B303" s="391" t="s">
        <v>140</v>
      </c>
      <c r="C303" s="749" t="s">
        <v>417</v>
      </c>
      <c r="D303" s="405">
        <v>649009.34</v>
      </c>
      <c r="E303" s="398">
        <v>6</v>
      </c>
      <c r="F303" s="391" t="s">
        <v>300</v>
      </c>
      <c r="G303" s="410">
        <v>73081090</v>
      </c>
      <c r="H303" s="403">
        <v>6330333.43</v>
      </c>
    </row>
    <row r="304" spans="1:8" ht="25.5" customHeight="1">
      <c r="A304" s="398">
        <v>7</v>
      </c>
      <c r="B304" s="411" t="s">
        <v>495</v>
      </c>
      <c r="C304" s="392">
        <v>44081090</v>
      </c>
      <c r="D304" s="405">
        <v>547247</v>
      </c>
      <c r="E304" s="398">
        <v>7</v>
      </c>
      <c r="F304" s="401" t="s">
        <v>496</v>
      </c>
      <c r="G304" s="402">
        <v>32121000</v>
      </c>
      <c r="H304" s="403">
        <v>5038880.62</v>
      </c>
    </row>
    <row r="305" spans="1:8" ht="25.5" customHeight="1">
      <c r="A305" s="409">
        <v>8</v>
      </c>
      <c r="B305" s="391" t="s">
        <v>497</v>
      </c>
      <c r="C305" s="392">
        <v>7129090</v>
      </c>
      <c r="D305" s="412">
        <v>284364.98</v>
      </c>
      <c r="E305" s="398">
        <v>8</v>
      </c>
      <c r="F305" s="401" t="s">
        <v>498</v>
      </c>
      <c r="G305" s="402">
        <v>84223000</v>
      </c>
      <c r="H305" s="403">
        <v>4813955.96</v>
      </c>
    </row>
    <row r="306" spans="1:8" ht="25.5" customHeight="1">
      <c r="A306" s="398"/>
      <c r="B306" s="399"/>
      <c r="C306" s="408"/>
      <c r="D306" s="405"/>
      <c r="E306" s="398">
        <v>9</v>
      </c>
      <c r="F306" s="413" t="s">
        <v>499</v>
      </c>
      <c r="G306" s="402">
        <v>84193110</v>
      </c>
      <c r="H306" s="403">
        <v>3976245.06</v>
      </c>
    </row>
    <row r="307" spans="1:8" ht="25.5" customHeight="1">
      <c r="A307" s="409"/>
      <c r="B307" s="399"/>
      <c r="C307" s="408"/>
      <c r="D307" s="405"/>
      <c r="E307" s="398">
        <v>10</v>
      </c>
      <c r="F307" s="401" t="s">
        <v>192</v>
      </c>
      <c r="G307" s="402">
        <v>38244000</v>
      </c>
      <c r="H307" s="403">
        <v>2920815.31</v>
      </c>
    </row>
    <row r="308" spans="1:8" ht="25.5" customHeight="1" thickBot="1">
      <c r="A308" s="414"/>
      <c r="B308" s="415"/>
      <c r="C308" s="416"/>
      <c r="D308" s="417"/>
      <c r="E308" s="418"/>
      <c r="F308" s="419"/>
      <c r="G308" s="420"/>
      <c r="H308" s="421"/>
    </row>
    <row r="309" spans="1:8" ht="25.5" customHeight="1" thickBot="1">
      <c r="A309" s="422" t="s">
        <v>142</v>
      </c>
      <c r="B309" s="423"/>
      <c r="C309" s="424"/>
      <c r="D309" s="425">
        <v>49914419.97</v>
      </c>
      <c r="E309" s="426" t="s">
        <v>143</v>
      </c>
      <c r="F309" s="426"/>
      <c r="G309" s="426"/>
      <c r="H309" s="427">
        <v>134539795.21</v>
      </c>
    </row>
    <row r="310" spans="1:8" ht="25.5" customHeight="1" thickBot="1">
      <c r="A310" s="409">
        <v>11</v>
      </c>
      <c r="B310" s="428" t="s">
        <v>112</v>
      </c>
      <c r="C310" s="429"/>
      <c r="D310" s="430" t="s">
        <v>500</v>
      </c>
      <c r="E310" s="431">
        <v>11</v>
      </c>
      <c r="F310" s="432" t="s">
        <v>112</v>
      </c>
      <c r="G310" s="433"/>
      <c r="H310" s="434">
        <v>22651347.12</v>
      </c>
    </row>
    <row r="311" spans="1:8" ht="25.5" customHeight="1" thickBot="1">
      <c r="A311" s="435"/>
      <c r="B311" s="436" t="s">
        <v>17</v>
      </c>
      <c r="C311" s="436"/>
      <c r="D311" s="425">
        <v>49914419.97</v>
      </c>
      <c r="E311" s="437"/>
      <c r="F311" s="438" t="s">
        <v>17</v>
      </c>
      <c r="G311" s="439"/>
      <c r="H311" s="440">
        <v>157191142.33</v>
      </c>
    </row>
    <row r="312" spans="1:8" ht="25.5" customHeight="1">
      <c r="A312" s="441"/>
      <c r="B312" s="441"/>
      <c r="C312" s="441"/>
      <c r="D312" s="442"/>
      <c r="E312" s="391"/>
      <c r="F312" s="441"/>
      <c r="G312" s="441"/>
      <c r="H312" s="443"/>
    </row>
    <row r="313" spans="1:8" ht="25.5" customHeight="1">
      <c r="A313" s="444"/>
      <c r="B313" s="444" t="s">
        <v>501</v>
      </c>
      <c r="C313" s="444"/>
      <c r="D313" s="445"/>
      <c r="E313" s="445"/>
      <c r="F313" s="444" t="s">
        <v>502</v>
      </c>
      <c r="G313" s="441"/>
      <c r="H313" s="443"/>
    </row>
    <row r="314" spans="1:8" ht="25.5" customHeight="1">
      <c r="A314" s="444"/>
      <c r="B314" s="446" t="s">
        <v>503</v>
      </c>
      <c r="C314" s="444"/>
      <c r="D314" s="447"/>
      <c r="E314" s="445"/>
      <c r="F314" s="444" t="s">
        <v>504</v>
      </c>
      <c r="G314" s="441"/>
      <c r="H314" s="443"/>
    </row>
    <row r="315" spans="1:8" ht="25.5" customHeight="1">
      <c r="A315"/>
      <c r="B315"/>
      <c r="C315"/>
      <c r="D315"/>
      <c r="E315"/>
      <c r="F315"/>
      <c r="G315"/>
      <c r="H315"/>
    </row>
    <row r="316" spans="1:8" ht="25.5" customHeight="1">
      <c r="A316"/>
      <c r="B316"/>
      <c r="C316"/>
      <c r="D316"/>
      <c r="E316"/>
      <c r="F316"/>
      <c r="G316"/>
      <c r="H316"/>
    </row>
    <row r="317" spans="1:8" ht="25.5" customHeight="1">
      <c r="A317"/>
      <c r="B317"/>
      <c r="C317"/>
      <c r="D317"/>
      <c r="E317"/>
      <c r="F317"/>
      <c r="G317"/>
      <c r="H317"/>
    </row>
    <row r="320" spans="1:8" ht="25.5" customHeight="1">
      <c r="A320" s="456" t="s">
        <v>113</v>
      </c>
      <c r="B320" s="456"/>
      <c r="C320" s="456"/>
      <c r="D320" s="456"/>
      <c r="E320" s="456"/>
      <c r="F320" s="456"/>
      <c r="G320" s="456"/>
      <c r="H320" s="456"/>
    </row>
    <row r="321" spans="1:8" ht="25.5" customHeight="1">
      <c r="A321" s="457" t="s">
        <v>114</v>
      </c>
      <c r="B321" s="457"/>
      <c r="C321" s="457"/>
      <c r="D321" s="457"/>
      <c r="E321" s="457"/>
      <c r="F321" s="457"/>
      <c r="G321" s="457"/>
      <c r="H321" s="457"/>
    </row>
    <row r="322" spans="1:8" ht="25.5" customHeight="1">
      <c r="A322" s="456" t="s">
        <v>516</v>
      </c>
      <c r="B322" s="456"/>
      <c r="C322" s="456"/>
      <c r="D322" s="456"/>
      <c r="E322" s="456"/>
      <c r="F322" s="456"/>
      <c r="G322" s="456"/>
      <c r="H322" s="456"/>
    </row>
    <row r="323" spans="1:8" ht="25.5" customHeight="1" thickBot="1">
      <c r="A323" s="42"/>
      <c r="B323" s="42"/>
      <c r="C323" s="42"/>
      <c r="D323" s="42"/>
      <c r="E323" s="42"/>
      <c r="F323" s="42"/>
      <c r="G323" s="42"/>
      <c r="H323" s="42"/>
    </row>
    <row r="324" spans="1:8" ht="25.5" customHeight="1" thickBot="1">
      <c r="A324" s="172" t="s">
        <v>1</v>
      </c>
      <c r="B324" s="458" t="s">
        <v>116</v>
      </c>
      <c r="C324" s="458"/>
      <c r="D324" s="458"/>
      <c r="E324" s="172" t="s">
        <v>1</v>
      </c>
      <c r="F324" s="458" t="s">
        <v>117</v>
      </c>
      <c r="G324" s="458"/>
      <c r="H324" s="458"/>
    </row>
    <row r="325" spans="1:8" ht="25.5" customHeight="1" thickBot="1">
      <c r="A325" s="173" t="s">
        <v>118</v>
      </c>
      <c r="B325" s="174" t="s">
        <v>3</v>
      </c>
      <c r="C325" s="175" t="s">
        <v>119</v>
      </c>
      <c r="D325" s="175" t="s">
        <v>120</v>
      </c>
      <c r="E325" s="173" t="s">
        <v>118</v>
      </c>
      <c r="F325" s="176" t="s">
        <v>3</v>
      </c>
      <c r="G325" s="177" t="s">
        <v>119</v>
      </c>
      <c r="H325" s="178" t="s">
        <v>121</v>
      </c>
    </row>
    <row r="326" spans="1:8" ht="25.5" customHeight="1">
      <c r="A326" s="51">
        <v>1</v>
      </c>
      <c r="B326" s="459" t="s">
        <v>395</v>
      </c>
      <c r="C326" s="53">
        <v>40012190</v>
      </c>
      <c r="D326" s="460">
        <v>7967041.64</v>
      </c>
      <c r="E326" s="55">
        <v>1</v>
      </c>
      <c r="F326" s="56" t="s">
        <v>183</v>
      </c>
      <c r="G326" s="57">
        <v>24022090</v>
      </c>
      <c r="H326" s="461">
        <v>65560471.2</v>
      </c>
    </row>
    <row r="327" spans="1:8" ht="25.5" customHeight="1">
      <c r="A327" s="61">
        <v>2</v>
      </c>
      <c r="B327" s="462" t="s">
        <v>128</v>
      </c>
      <c r="C327" s="63" t="s">
        <v>461</v>
      </c>
      <c r="D327" s="463">
        <v>5943488.99</v>
      </c>
      <c r="E327" s="61">
        <v>2</v>
      </c>
      <c r="F327" s="65" t="s">
        <v>517</v>
      </c>
      <c r="G327" s="66">
        <v>22082090</v>
      </c>
      <c r="H327" s="464">
        <v>6652946.88</v>
      </c>
    </row>
    <row r="328" spans="1:8" ht="25.5" customHeight="1">
      <c r="A328" s="61">
        <v>3</v>
      </c>
      <c r="B328" s="465" t="s">
        <v>99</v>
      </c>
      <c r="C328" s="70">
        <v>85021210</v>
      </c>
      <c r="D328" s="466">
        <v>4544331.47</v>
      </c>
      <c r="E328" s="72">
        <v>3</v>
      </c>
      <c r="F328" s="65" t="s">
        <v>518</v>
      </c>
      <c r="G328" s="66">
        <v>87032394</v>
      </c>
      <c r="H328" s="464">
        <v>4999155.87</v>
      </c>
    </row>
    <row r="329" spans="1:8" ht="25.5" customHeight="1">
      <c r="A329" s="61">
        <v>4</v>
      </c>
      <c r="B329" s="467" t="s">
        <v>187</v>
      </c>
      <c r="C329" s="73">
        <v>44092900</v>
      </c>
      <c r="D329" s="466">
        <v>3130401.33</v>
      </c>
      <c r="E329" s="61">
        <v>4</v>
      </c>
      <c r="F329" s="65" t="s">
        <v>519</v>
      </c>
      <c r="G329" s="66">
        <v>90189020</v>
      </c>
      <c r="H329" s="464">
        <v>3349982.18</v>
      </c>
    </row>
    <row r="330" spans="1:8" ht="25.5" customHeight="1">
      <c r="A330" s="61">
        <v>5</v>
      </c>
      <c r="B330" s="462" t="s">
        <v>140</v>
      </c>
      <c r="C330" s="279" t="s">
        <v>417</v>
      </c>
      <c r="D330" s="466">
        <v>1133135.7</v>
      </c>
      <c r="E330" s="61">
        <v>5</v>
      </c>
      <c r="F330" s="65" t="s">
        <v>192</v>
      </c>
      <c r="G330" s="66">
        <v>38244000</v>
      </c>
      <c r="H330" s="464">
        <v>2876948.45</v>
      </c>
    </row>
    <row r="331" spans="1:8" ht="25.5" customHeight="1">
      <c r="A331" s="468">
        <v>6</v>
      </c>
      <c r="B331" s="459" t="s">
        <v>305</v>
      </c>
      <c r="C331" s="279" t="s">
        <v>520</v>
      </c>
      <c r="D331" s="466">
        <v>330786.47</v>
      </c>
      <c r="E331" s="61">
        <v>6</v>
      </c>
      <c r="F331" s="465" t="s">
        <v>521</v>
      </c>
      <c r="G331" s="66">
        <v>73089099</v>
      </c>
      <c r="H331" s="464">
        <v>2544745.22</v>
      </c>
    </row>
    <row r="332" spans="1:8" ht="25.5" customHeight="1">
      <c r="A332" s="61">
        <v>7</v>
      </c>
      <c r="B332" s="78" t="s">
        <v>522</v>
      </c>
      <c r="C332" s="79">
        <v>84314990</v>
      </c>
      <c r="D332" s="466">
        <v>109902.18</v>
      </c>
      <c r="E332" s="61">
        <v>7</v>
      </c>
      <c r="F332" s="65" t="s">
        <v>127</v>
      </c>
      <c r="G332" s="66">
        <v>11071000</v>
      </c>
      <c r="H332" s="464">
        <v>2415837.15</v>
      </c>
    </row>
    <row r="333" spans="1:8" ht="25.5" customHeight="1">
      <c r="A333" s="468">
        <v>8</v>
      </c>
      <c r="B333" s="469" t="s">
        <v>523</v>
      </c>
      <c r="C333" s="79">
        <v>85114099</v>
      </c>
      <c r="D333" s="470">
        <v>30978.22</v>
      </c>
      <c r="E333" s="61">
        <v>8</v>
      </c>
      <c r="F333" s="65" t="s">
        <v>524</v>
      </c>
      <c r="G333" s="66">
        <v>40112010</v>
      </c>
      <c r="H333" s="464">
        <v>2192544.9</v>
      </c>
    </row>
    <row r="334" spans="1:8" ht="25.5" customHeight="1">
      <c r="A334" s="61">
        <v>9</v>
      </c>
      <c r="B334" s="462" t="s">
        <v>525</v>
      </c>
      <c r="C334" s="75" t="s">
        <v>526</v>
      </c>
      <c r="D334" s="466">
        <v>30538.23</v>
      </c>
      <c r="E334" s="61">
        <v>9</v>
      </c>
      <c r="F334" s="74" t="s">
        <v>527</v>
      </c>
      <c r="G334" s="66">
        <v>84193110</v>
      </c>
      <c r="H334" s="464">
        <v>2086711.11</v>
      </c>
    </row>
    <row r="335" spans="1:8" ht="25.5" customHeight="1">
      <c r="A335" s="468"/>
      <c r="B335" s="462"/>
      <c r="C335" s="75"/>
      <c r="D335" s="466"/>
      <c r="E335" s="61">
        <v>10</v>
      </c>
      <c r="F335" s="65" t="s">
        <v>528</v>
      </c>
      <c r="G335" s="66">
        <v>39269099</v>
      </c>
      <c r="H335" s="464">
        <v>1781746.9</v>
      </c>
    </row>
    <row r="336" spans="1:8" ht="25.5" customHeight="1" thickBot="1">
      <c r="A336" s="82"/>
      <c r="B336" s="471"/>
      <c r="C336" s="256"/>
      <c r="D336" s="472"/>
      <c r="E336" s="473"/>
      <c r="F336" s="474"/>
      <c r="G336" s="475"/>
      <c r="H336" s="476"/>
    </row>
    <row r="337" spans="1:8" ht="25.5" customHeight="1" thickBot="1">
      <c r="A337" s="477" t="s">
        <v>142</v>
      </c>
      <c r="B337" s="478"/>
      <c r="C337" s="479"/>
      <c r="D337" s="90">
        <f>SUM(D326:D336)</f>
        <v>23220604.229999997</v>
      </c>
      <c r="E337" s="477" t="s">
        <v>143</v>
      </c>
      <c r="F337" s="480"/>
      <c r="G337" s="480"/>
      <c r="H337" s="481">
        <f>SUM(H326:H336)</f>
        <v>94461089.86000003</v>
      </c>
    </row>
    <row r="338" spans="1:8" ht="25.5" customHeight="1" thickBot="1">
      <c r="A338" s="468">
        <v>11</v>
      </c>
      <c r="B338" s="482" t="s">
        <v>112</v>
      </c>
      <c r="C338" s="468"/>
      <c r="D338" s="483">
        <f>D339-D337</f>
        <v>0</v>
      </c>
      <c r="E338" s="484">
        <v>11</v>
      </c>
      <c r="F338" s="485" t="s">
        <v>112</v>
      </c>
      <c r="G338" s="486"/>
      <c r="H338" s="487">
        <f>H339-H337</f>
        <v>12805572.699999973</v>
      </c>
    </row>
    <row r="339" spans="1:8" ht="25.5" customHeight="1" thickBot="1">
      <c r="A339" s="488"/>
      <c r="B339" s="488" t="s">
        <v>17</v>
      </c>
      <c r="C339" s="488"/>
      <c r="D339" s="90">
        <v>23220604.23</v>
      </c>
      <c r="E339" s="489"/>
      <c r="F339" s="488" t="s">
        <v>17</v>
      </c>
      <c r="G339" s="490"/>
      <c r="H339" s="491">
        <v>107266662.56</v>
      </c>
    </row>
    <row r="340" spans="1:8" ht="25.5" customHeight="1">
      <c r="A340" s="492"/>
      <c r="B340" s="492"/>
      <c r="C340" s="492"/>
      <c r="D340" s="105"/>
      <c r="E340" s="493"/>
      <c r="F340" s="492"/>
      <c r="G340" s="492"/>
      <c r="H340" s="494"/>
    </row>
    <row r="341" spans="1:8" ht="25.5" customHeight="1">
      <c r="A341" s="495"/>
      <c r="B341" s="495" t="s">
        <v>529</v>
      </c>
      <c r="C341" s="495"/>
      <c r="D341" s="496"/>
      <c r="E341" s="496"/>
      <c r="F341" s="495" t="s">
        <v>530</v>
      </c>
      <c r="G341" s="497"/>
      <c r="H341" s="498"/>
    </row>
    <row r="342" spans="1:8" ht="25.5" customHeight="1">
      <c r="A342" s="495"/>
      <c r="B342" s="499" t="s">
        <v>531</v>
      </c>
      <c r="C342" s="495"/>
      <c r="D342" s="500"/>
      <c r="E342" s="496"/>
      <c r="F342" s="495" t="s">
        <v>532</v>
      </c>
      <c r="G342" s="497"/>
      <c r="H342" s="498"/>
    </row>
    <row r="343" spans="1:8" ht="25.5" customHeight="1">
      <c r="A343" s="497"/>
      <c r="B343" s="501"/>
      <c r="C343" s="497"/>
      <c r="D343" s="501"/>
      <c r="E343" s="501"/>
      <c r="F343" s="501"/>
      <c r="G343" s="497"/>
      <c r="H343" s="498"/>
    </row>
  </sheetData>
  <sheetProtection/>
  <mergeCells count="70">
    <mergeCell ref="A1:H1"/>
    <mergeCell ref="A2:H2"/>
    <mergeCell ref="A3:H3"/>
    <mergeCell ref="B5:D5"/>
    <mergeCell ref="F5:H5"/>
    <mergeCell ref="A18:C18"/>
    <mergeCell ref="E18:G18"/>
    <mergeCell ref="A32:H32"/>
    <mergeCell ref="A33:H33"/>
    <mergeCell ref="A34:H34"/>
    <mergeCell ref="B36:D36"/>
    <mergeCell ref="F36:H36"/>
    <mergeCell ref="A49:C49"/>
    <mergeCell ref="E49:G49"/>
    <mergeCell ref="A62:H62"/>
    <mergeCell ref="A63:H63"/>
    <mergeCell ref="A64:H64"/>
    <mergeCell ref="B66:D66"/>
    <mergeCell ref="F66:H66"/>
    <mergeCell ref="A79:C79"/>
    <mergeCell ref="E79:G79"/>
    <mergeCell ref="A91:H91"/>
    <mergeCell ref="A92:H92"/>
    <mergeCell ref="A93:H93"/>
    <mergeCell ref="B95:D95"/>
    <mergeCell ref="F95:H95"/>
    <mergeCell ref="A108:C108"/>
    <mergeCell ref="E108:G108"/>
    <mergeCell ref="A118:H118"/>
    <mergeCell ref="A119:H119"/>
    <mergeCell ref="A120:H120"/>
    <mergeCell ref="B122:D122"/>
    <mergeCell ref="F122:H122"/>
    <mergeCell ref="A135:C135"/>
    <mergeCell ref="E135:G135"/>
    <mergeCell ref="A149:H149"/>
    <mergeCell ref="A150:H150"/>
    <mergeCell ref="A151:H151"/>
    <mergeCell ref="B153:D153"/>
    <mergeCell ref="F153:H153"/>
    <mergeCell ref="A166:C166"/>
    <mergeCell ref="E166:G166"/>
    <mergeCell ref="A177:H177"/>
    <mergeCell ref="A178:H178"/>
    <mergeCell ref="A179:H179"/>
    <mergeCell ref="B181:D181"/>
    <mergeCell ref="F181:H181"/>
    <mergeCell ref="A194:C194"/>
    <mergeCell ref="E194:G194"/>
    <mergeCell ref="A206:H206"/>
    <mergeCell ref="A207:H207"/>
    <mergeCell ref="A208:H208"/>
    <mergeCell ref="B210:D210"/>
    <mergeCell ref="F210:H210"/>
    <mergeCell ref="A223:C223"/>
    <mergeCell ref="E223:G223"/>
    <mergeCell ref="A234:H234"/>
    <mergeCell ref="A235:H235"/>
    <mergeCell ref="A236:H236"/>
    <mergeCell ref="B238:D238"/>
    <mergeCell ref="F238:H238"/>
    <mergeCell ref="A251:C251"/>
    <mergeCell ref="E251:G251"/>
    <mergeCell ref="A262:H262"/>
    <mergeCell ref="A263:H263"/>
    <mergeCell ref="A264:H264"/>
    <mergeCell ref="B266:D266"/>
    <mergeCell ref="F266:H266"/>
    <mergeCell ref="A279:C279"/>
    <mergeCell ref="E279:G279"/>
  </mergeCells>
  <printOptions/>
  <pageMargins left="0.52" right="0.17" top="0.26" bottom="0.21" header="0.19" footer="0.16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E29"/>
  <sheetViews>
    <sheetView zoomScalePageLayoutView="0" workbookViewId="0" topLeftCell="A1">
      <selection activeCell="F17" sqref="F17"/>
    </sheetView>
  </sheetViews>
  <sheetFormatPr defaultColWidth="9.140625" defaultRowHeight="15"/>
  <cols>
    <col min="1" max="1" width="9.00390625" style="588" customWidth="1"/>
    <col min="2" max="2" width="36.8515625" style="587" customWidth="1"/>
    <col min="3" max="3" width="17.421875" style="587" customWidth="1"/>
    <col min="4" max="4" width="19.140625" style="587" customWidth="1"/>
    <col min="5" max="5" width="13.421875" style="587" customWidth="1"/>
    <col min="6" max="6" width="15.140625" style="587" bestFit="1" customWidth="1"/>
    <col min="7" max="16384" width="9.00390625" style="587" customWidth="1"/>
  </cols>
  <sheetData>
    <row r="1" spans="1:4" ht="23.25">
      <c r="A1" s="737" t="s">
        <v>548</v>
      </c>
      <c r="B1" s="737"/>
      <c r="C1" s="737"/>
      <c r="D1" s="737"/>
    </row>
    <row r="2" spans="1:4" ht="23.25">
      <c r="A2" s="737" t="s">
        <v>547</v>
      </c>
      <c r="B2" s="737"/>
      <c r="C2" s="737"/>
      <c r="D2" s="737"/>
    </row>
    <row r="3" spans="1:4" ht="23.25">
      <c r="A3" s="737" t="s">
        <v>546</v>
      </c>
      <c r="B3" s="737"/>
      <c r="C3" s="737"/>
      <c r="D3" s="737"/>
    </row>
    <row r="5" spans="1:4" s="588" customFormat="1" ht="23.25">
      <c r="A5" s="683" t="s">
        <v>1</v>
      </c>
      <c r="B5" s="683" t="s">
        <v>3</v>
      </c>
      <c r="C5" s="683" t="s">
        <v>545</v>
      </c>
      <c r="D5" s="683" t="s">
        <v>544</v>
      </c>
    </row>
    <row r="6" spans="1:4" ht="23.25">
      <c r="A6" s="600">
        <v>1</v>
      </c>
      <c r="B6" s="601" t="s">
        <v>159</v>
      </c>
      <c r="C6" s="603">
        <v>248564.25199999998</v>
      </c>
      <c r="D6" s="598">
        <v>1286.59998447</v>
      </c>
    </row>
    <row r="7" spans="1:4" ht="23.25">
      <c r="A7" s="600">
        <v>2</v>
      </c>
      <c r="B7" s="601" t="s">
        <v>20</v>
      </c>
      <c r="C7" s="598">
        <v>0.021</v>
      </c>
      <c r="D7" s="598">
        <v>805.5072890499999</v>
      </c>
    </row>
    <row r="8" spans="1:4" ht="23.25">
      <c r="A8" s="600">
        <v>3</v>
      </c>
      <c r="B8" s="601" t="s">
        <v>10</v>
      </c>
      <c r="C8" s="598">
        <v>31019.12</v>
      </c>
      <c r="D8" s="598">
        <v>535.12383908</v>
      </c>
    </row>
    <row r="9" spans="1:4" ht="23.25">
      <c r="A9" s="600">
        <v>4</v>
      </c>
      <c r="B9" s="602" t="s">
        <v>155</v>
      </c>
      <c r="C9" s="598">
        <v>1423.6997</v>
      </c>
      <c r="D9" s="598">
        <v>188.89368644</v>
      </c>
    </row>
    <row r="10" spans="1:4" ht="23.25">
      <c r="A10" s="600">
        <v>5</v>
      </c>
      <c r="B10" s="601" t="s">
        <v>29</v>
      </c>
      <c r="C10" s="598">
        <v>9745.900000000001</v>
      </c>
      <c r="D10" s="598">
        <v>161.44165109999997</v>
      </c>
    </row>
    <row r="11" spans="1:4" ht="23.25">
      <c r="A11" s="600">
        <v>6</v>
      </c>
      <c r="B11" s="602" t="s">
        <v>12</v>
      </c>
      <c r="C11" s="598">
        <v>13758.5</v>
      </c>
      <c r="D11" s="598">
        <v>126.88851508</v>
      </c>
    </row>
    <row r="12" spans="1:4" ht="23.25">
      <c r="A12" s="600">
        <v>7</v>
      </c>
      <c r="B12" s="601" t="s">
        <v>245</v>
      </c>
      <c r="C12" s="598">
        <v>2841</v>
      </c>
      <c r="D12" s="598">
        <v>91.757</v>
      </c>
    </row>
    <row r="13" spans="1:4" ht="23.25">
      <c r="A13" s="600">
        <v>8</v>
      </c>
      <c r="B13" s="601" t="s">
        <v>543</v>
      </c>
      <c r="C13" s="598">
        <v>7786.59</v>
      </c>
      <c r="D13" s="598">
        <v>65.352</v>
      </c>
    </row>
    <row r="14" spans="1:4" ht="23.25">
      <c r="A14" s="600">
        <v>9</v>
      </c>
      <c r="B14" s="601" t="s">
        <v>542</v>
      </c>
      <c r="C14" s="598">
        <v>138.638</v>
      </c>
      <c r="D14" s="598">
        <v>65.315</v>
      </c>
    </row>
    <row r="15" spans="1:4" ht="23.25">
      <c r="A15" s="600">
        <v>10</v>
      </c>
      <c r="B15" s="601" t="s">
        <v>153</v>
      </c>
      <c r="C15" s="598">
        <v>8070.956</v>
      </c>
      <c r="D15" s="598">
        <v>50.934</v>
      </c>
    </row>
    <row r="16" spans="1:4" ht="23.25">
      <c r="A16" s="738" t="s">
        <v>111</v>
      </c>
      <c r="B16" s="738"/>
      <c r="C16" s="597">
        <f>SUM(C6:C15)</f>
        <v>323348.6767</v>
      </c>
      <c r="D16" s="597">
        <f>SUM(D6:D15)</f>
        <v>3377.81296522</v>
      </c>
    </row>
    <row r="17" spans="1:4" ht="23.25">
      <c r="A17" s="600">
        <v>11</v>
      </c>
      <c r="B17" s="599" t="s">
        <v>16</v>
      </c>
      <c r="C17" s="598">
        <f>C18-C16</f>
        <v>68935.67381000001</v>
      </c>
      <c r="D17" s="598">
        <f>D18-D16</f>
        <v>819.0760532899999</v>
      </c>
    </row>
    <row r="18" spans="1:4" ht="23.25">
      <c r="A18" s="738" t="s">
        <v>17</v>
      </c>
      <c r="B18" s="738"/>
      <c r="C18" s="597">
        <f>392284350.51/1000</f>
        <v>392284.35051</v>
      </c>
      <c r="D18" s="597">
        <f>4196889018.51/1000000</f>
        <v>4196.88901851</v>
      </c>
    </row>
    <row r="19" spans="3:4" ht="23.25">
      <c r="C19" s="596"/>
      <c r="D19" s="595"/>
    </row>
    <row r="20" spans="1:4" ht="23.25">
      <c r="A20" s="587" t="s">
        <v>18</v>
      </c>
      <c r="B20" s="594"/>
      <c r="C20" s="593"/>
      <c r="D20" s="593"/>
    </row>
    <row r="21" spans="1:4" ht="23.25">
      <c r="A21" s="587" t="s">
        <v>19</v>
      </c>
      <c r="C21" s="589"/>
      <c r="D21" s="589"/>
    </row>
    <row r="22" spans="3:5" ht="23.25">
      <c r="C22" s="592"/>
      <c r="D22" s="592"/>
      <c r="E22" s="591"/>
    </row>
    <row r="23" spans="3:4" ht="23.25">
      <c r="C23" s="590"/>
      <c r="D23" s="590"/>
    </row>
    <row r="24" spans="3:4" ht="23.25">
      <c r="C24" s="589"/>
      <c r="D24" s="589"/>
    </row>
    <row r="25" spans="3:4" ht="23.25">
      <c r="C25" s="589"/>
      <c r="D25" s="589"/>
    </row>
    <row r="26" spans="3:4" ht="23.25">
      <c r="C26" s="589"/>
      <c r="D26" s="589"/>
    </row>
    <row r="27" spans="3:4" ht="23.25">
      <c r="C27" s="589"/>
      <c r="D27" s="589"/>
    </row>
    <row r="28" spans="3:4" ht="23.25">
      <c r="C28" s="589"/>
      <c r="D28" s="589"/>
    </row>
    <row r="29" spans="3:4" ht="23.25">
      <c r="C29" s="589"/>
      <c r="D29" s="589"/>
    </row>
  </sheetData>
  <sheetProtection/>
  <mergeCells count="5">
    <mergeCell ref="A1:D1"/>
    <mergeCell ref="A2:D2"/>
    <mergeCell ref="A3:D3"/>
    <mergeCell ref="A16:B16"/>
    <mergeCell ref="A18:B18"/>
  </mergeCells>
  <printOptions/>
  <pageMargins left="0.7" right="0.42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E18"/>
  <sheetViews>
    <sheetView zoomScalePageLayoutView="0" workbookViewId="0" topLeftCell="A7">
      <selection activeCell="A5" sqref="A5:E5"/>
    </sheetView>
  </sheetViews>
  <sheetFormatPr defaultColWidth="9.140625" defaultRowHeight="15"/>
  <cols>
    <col min="1" max="1" width="9.00390625" style="606" customWidth="1"/>
    <col min="2" max="2" width="29.8515625" style="605" customWidth="1"/>
    <col min="3" max="3" width="12.28125" style="606" customWidth="1"/>
    <col min="4" max="4" width="14.7109375" style="607" customWidth="1"/>
    <col min="5" max="5" width="17.57421875" style="607" customWidth="1"/>
    <col min="6" max="16384" width="9.00390625" style="605" customWidth="1"/>
  </cols>
  <sheetData>
    <row r="1" spans="1:5" ht="30" customHeight="1">
      <c r="A1" s="604" t="s">
        <v>546</v>
      </c>
      <c r="B1" s="604"/>
      <c r="C1" s="604"/>
      <c r="D1" s="604"/>
      <c r="E1" s="604"/>
    </row>
    <row r="2" spans="1:5" ht="27" customHeight="1">
      <c r="A2" s="604" t="s">
        <v>549</v>
      </c>
      <c r="B2" s="604"/>
      <c r="C2" s="604"/>
      <c r="D2" s="604"/>
      <c r="E2" s="604"/>
    </row>
    <row r="3" spans="1:5" ht="30" customHeight="1">
      <c r="A3" s="604" t="s">
        <v>550</v>
      </c>
      <c r="B3" s="604"/>
      <c r="C3" s="604"/>
      <c r="D3" s="604"/>
      <c r="E3" s="604"/>
    </row>
    <row r="4" ht="24" customHeight="1" thickBot="1"/>
    <row r="5" spans="1:5" ht="24" thickBot="1">
      <c r="A5" s="684" t="s">
        <v>50</v>
      </c>
      <c r="B5" s="685" t="s">
        <v>3</v>
      </c>
      <c r="C5" s="685" t="s">
        <v>119</v>
      </c>
      <c r="D5" s="686" t="s">
        <v>551</v>
      </c>
      <c r="E5" s="687" t="s">
        <v>552</v>
      </c>
    </row>
    <row r="6" spans="1:5" ht="23.25">
      <c r="A6" s="608">
        <v>1</v>
      </c>
      <c r="B6" s="609" t="s">
        <v>59</v>
      </c>
      <c r="C6" s="610">
        <v>27101971</v>
      </c>
      <c r="D6" s="611">
        <f>116794908/1000</f>
        <v>116794.908</v>
      </c>
      <c r="E6" s="612">
        <f>1819542301/1000000</f>
        <v>1819.542301</v>
      </c>
    </row>
    <row r="7" spans="1:5" ht="23.25">
      <c r="A7" s="613">
        <v>2</v>
      </c>
      <c r="B7" s="614" t="s">
        <v>268</v>
      </c>
      <c r="C7" s="615">
        <v>87033353</v>
      </c>
      <c r="D7" s="616">
        <f>3066813/1000</f>
        <v>3066.813</v>
      </c>
      <c r="E7" s="612">
        <f>1380750009/1000000</f>
        <v>1380.750009</v>
      </c>
    </row>
    <row r="8" spans="1:5" ht="23.25">
      <c r="A8" s="613">
        <v>3</v>
      </c>
      <c r="B8" s="614" t="s">
        <v>61</v>
      </c>
      <c r="C8" s="615">
        <v>27101214</v>
      </c>
      <c r="D8" s="616">
        <f>68055515/1000</f>
        <v>68055.515</v>
      </c>
      <c r="E8" s="612">
        <f>1258605812/1000000</f>
        <v>1258.605812</v>
      </c>
    </row>
    <row r="9" spans="1:5" ht="23.25">
      <c r="A9" s="613">
        <v>4</v>
      </c>
      <c r="B9" s="614" t="s">
        <v>553</v>
      </c>
      <c r="C9" s="615">
        <v>22029090</v>
      </c>
      <c r="D9" s="616">
        <f>10986218/1000</f>
        <v>10986.218</v>
      </c>
      <c r="E9" s="612">
        <f>383537096/1000000</f>
        <v>383.537096</v>
      </c>
    </row>
    <row r="10" spans="1:5" ht="23.25">
      <c r="A10" s="613">
        <v>5</v>
      </c>
      <c r="B10" s="614" t="s">
        <v>554</v>
      </c>
      <c r="C10" s="615">
        <v>25232990</v>
      </c>
      <c r="D10" s="616">
        <f>139015650/1000</f>
        <v>139015.65</v>
      </c>
      <c r="E10" s="612">
        <f>277908794/1000000</f>
        <v>277.908794</v>
      </c>
    </row>
    <row r="11" spans="1:5" ht="23.25">
      <c r="A11" s="613">
        <v>6</v>
      </c>
      <c r="B11" s="614" t="s">
        <v>555</v>
      </c>
      <c r="C11" s="615">
        <v>87019010</v>
      </c>
      <c r="D11" s="616">
        <f>1583971/1000</f>
        <v>1583.971</v>
      </c>
      <c r="E11" s="612">
        <f>240880093/1000000</f>
        <v>240.880093</v>
      </c>
    </row>
    <row r="12" spans="1:5" ht="23.25">
      <c r="A12" s="613">
        <v>7</v>
      </c>
      <c r="B12" s="614" t="s">
        <v>556</v>
      </c>
      <c r="C12" s="615">
        <v>39233090</v>
      </c>
      <c r="D12" s="616">
        <f>2303541/1000</f>
        <v>2303.541</v>
      </c>
      <c r="E12" s="612">
        <f>210506161/1000000</f>
        <v>210.506161</v>
      </c>
    </row>
    <row r="13" spans="1:5" ht="23.25">
      <c r="A13" s="613">
        <v>8</v>
      </c>
      <c r="B13" s="614" t="s">
        <v>557</v>
      </c>
      <c r="C13" s="615">
        <v>21069030</v>
      </c>
      <c r="D13" s="616">
        <f>3529036/1000</f>
        <v>3529.036</v>
      </c>
      <c r="E13" s="617">
        <f>210352853/1000000</f>
        <v>210.352853</v>
      </c>
    </row>
    <row r="14" spans="1:5" ht="23.25">
      <c r="A14" s="613">
        <v>9</v>
      </c>
      <c r="B14" s="605" t="s">
        <v>558</v>
      </c>
      <c r="C14" s="615">
        <v>31052000</v>
      </c>
      <c r="D14" s="616">
        <f>16683310/1000</f>
        <v>16683.31</v>
      </c>
      <c r="E14" s="612">
        <f>209325672/1000000</f>
        <v>209.325672</v>
      </c>
    </row>
    <row r="15" spans="1:5" ht="24" thickBot="1">
      <c r="A15" s="618">
        <v>10</v>
      </c>
      <c r="B15" s="619" t="s">
        <v>65</v>
      </c>
      <c r="C15" s="620">
        <v>23099019</v>
      </c>
      <c r="D15" s="621">
        <f>19502880/1000</f>
        <v>19502.88</v>
      </c>
      <c r="E15" s="622">
        <f>209240016/1000000</f>
        <v>209.240016</v>
      </c>
    </row>
    <row r="16" spans="1:5" ht="27" thickBot="1">
      <c r="A16" s="623" t="s">
        <v>111</v>
      </c>
      <c r="B16" s="624"/>
      <c r="C16" s="625"/>
      <c r="D16" s="626">
        <f>SUM(D6:D15)</f>
        <v>381521.842</v>
      </c>
      <c r="E16" s="627">
        <f>SUM(E6:E15)</f>
        <v>6200.648807</v>
      </c>
    </row>
    <row r="17" spans="1:5" ht="27" thickBot="1">
      <c r="A17" s="628">
        <v>11</v>
      </c>
      <c r="B17" s="629" t="s">
        <v>112</v>
      </c>
      <c r="C17" s="630"/>
      <c r="D17" s="631">
        <f>D18-D16</f>
        <v>223139.60748000006</v>
      </c>
      <c r="E17" s="627">
        <f>E18-E16</f>
        <v>6481.4502852099995</v>
      </c>
    </row>
    <row r="18" spans="1:5" ht="29.25" thickBot="1">
      <c r="A18" s="632" t="s">
        <v>559</v>
      </c>
      <c r="B18" s="633"/>
      <c r="C18" s="634"/>
      <c r="D18" s="635">
        <f>604661449.48/1000</f>
        <v>604661.4494800001</v>
      </c>
      <c r="E18" s="636">
        <f>12682099092.21/1000000</f>
        <v>12682.099092209999</v>
      </c>
    </row>
  </sheetData>
  <sheetProtection/>
  <printOptions/>
  <pageMargins left="0.52" right="0.48" top="0.7480314960629921" bottom="0.7480314960629921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J21"/>
  <sheetViews>
    <sheetView zoomScalePageLayoutView="0" workbookViewId="0" topLeftCell="A1">
      <selection activeCell="C8" sqref="C8"/>
    </sheetView>
  </sheetViews>
  <sheetFormatPr defaultColWidth="13.57421875" defaultRowHeight="24.75" customHeight="1"/>
  <cols>
    <col min="1" max="1" width="6.421875" style="638" customWidth="1"/>
    <col min="2" max="2" width="25.57421875" style="638" customWidth="1"/>
    <col min="3" max="3" width="10.421875" style="638" customWidth="1"/>
    <col min="4" max="4" width="11.7109375" style="638" customWidth="1"/>
    <col min="5" max="5" width="10.8515625" style="638" customWidth="1"/>
    <col min="6" max="6" width="7.8515625" style="638" customWidth="1"/>
    <col min="7" max="7" width="25.421875" style="638" customWidth="1"/>
    <col min="8" max="8" width="10.421875" style="638" customWidth="1"/>
    <col min="9" max="9" width="12.57421875" style="638" customWidth="1"/>
    <col min="10" max="10" width="12.140625" style="638" customWidth="1"/>
    <col min="11" max="16384" width="13.57421875" style="638" customWidth="1"/>
  </cols>
  <sheetData>
    <row r="1" spans="1:10" ht="24.75" customHeight="1">
      <c r="A1" s="739" t="s">
        <v>546</v>
      </c>
      <c r="B1" s="739"/>
      <c r="C1" s="739"/>
      <c r="D1" s="739"/>
      <c r="E1" s="739"/>
      <c r="F1" s="739"/>
      <c r="G1" s="739"/>
      <c r="H1" s="739"/>
      <c r="I1" s="739"/>
      <c r="J1" s="739"/>
    </row>
    <row r="2" spans="1:10" ht="24.75" customHeight="1">
      <c r="A2" s="739" t="s">
        <v>560</v>
      </c>
      <c r="B2" s="739"/>
      <c r="C2" s="739"/>
      <c r="D2" s="739"/>
      <c r="E2" s="739"/>
      <c r="F2" s="739"/>
      <c r="G2" s="739"/>
      <c r="H2" s="739"/>
      <c r="I2" s="739"/>
      <c r="J2" s="739"/>
    </row>
    <row r="3" spans="1:10" ht="24.75" customHeight="1">
      <c r="A3" s="739" t="s">
        <v>561</v>
      </c>
      <c r="B3" s="739"/>
      <c r="C3" s="739"/>
      <c r="D3" s="739"/>
      <c r="E3" s="739"/>
      <c r="F3" s="739"/>
      <c r="G3" s="739"/>
      <c r="H3" s="739"/>
      <c r="I3" s="739"/>
      <c r="J3" s="739"/>
    </row>
    <row r="4" spans="1:10" ht="24.75" customHeight="1" thickBot="1">
      <c r="A4" s="637"/>
      <c r="B4" s="637"/>
      <c r="C4" s="637"/>
      <c r="D4" s="639"/>
      <c r="E4" s="637"/>
      <c r="F4" s="637"/>
      <c r="G4" s="637"/>
      <c r="H4" s="637"/>
      <c r="I4" s="637"/>
      <c r="J4" s="637"/>
    </row>
    <row r="5" spans="1:10" ht="24.75" customHeight="1" thickBot="1">
      <c r="A5" s="688" t="s">
        <v>1</v>
      </c>
      <c r="B5" s="740" t="s">
        <v>116</v>
      </c>
      <c r="C5" s="740"/>
      <c r="D5" s="740"/>
      <c r="E5" s="740"/>
      <c r="F5" s="688" t="s">
        <v>1</v>
      </c>
      <c r="G5" s="740" t="s">
        <v>117</v>
      </c>
      <c r="H5" s="740"/>
      <c r="I5" s="740"/>
      <c r="J5" s="740"/>
    </row>
    <row r="6" spans="1:10" ht="24.75" customHeight="1" thickBot="1">
      <c r="A6" s="689" t="s">
        <v>118</v>
      </c>
      <c r="B6" s="690" t="s">
        <v>3</v>
      </c>
      <c r="C6" s="691" t="s">
        <v>119</v>
      </c>
      <c r="D6" s="692" t="s">
        <v>551</v>
      </c>
      <c r="E6" s="693" t="s">
        <v>552</v>
      </c>
      <c r="F6" s="694" t="s">
        <v>118</v>
      </c>
      <c r="G6" s="693" t="s">
        <v>3</v>
      </c>
      <c r="H6" s="695" t="s">
        <v>119</v>
      </c>
      <c r="I6" s="696" t="s">
        <v>551</v>
      </c>
      <c r="J6" s="697" t="s">
        <v>552</v>
      </c>
    </row>
    <row r="7" spans="1:10" ht="24.75" customHeight="1">
      <c r="A7" s="640">
        <v>1</v>
      </c>
      <c r="B7" s="52" t="s">
        <v>128</v>
      </c>
      <c r="C7" s="53" t="s">
        <v>461</v>
      </c>
      <c r="D7" s="641">
        <f>15002988.8/1000</f>
        <v>15002.988800000001</v>
      </c>
      <c r="E7" s="642">
        <f>1335969586.88/1000000</f>
        <v>1335.9695868800002</v>
      </c>
      <c r="F7" s="643">
        <v>1</v>
      </c>
      <c r="G7" s="644" t="s">
        <v>183</v>
      </c>
      <c r="H7" s="645">
        <v>24022090</v>
      </c>
      <c r="I7" s="646">
        <f>892050/1000</f>
        <v>892.05</v>
      </c>
      <c r="J7" s="647">
        <f>425718540.36/1000000</f>
        <v>425.71854036</v>
      </c>
    </row>
    <row r="8" spans="1:10" ht="24.75" customHeight="1">
      <c r="A8" s="648">
        <v>2</v>
      </c>
      <c r="B8" s="62" t="s">
        <v>264</v>
      </c>
      <c r="C8" s="63">
        <v>84262000</v>
      </c>
      <c r="D8" s="649">
        <f>217990/1000</f>
        <v>217.99</v>
      </c>
      <c r="E8" s="650">
        <f>214861488.67/1000000</f>
        <v>214.86148867</v>
      </c>
      <c r="F8" s="651">
        <v>2</v>
      </c>
      <c r="G8" s="68" t="s">
        <v>127</v>
      </c>
      <c r="H8" s="652">
        <v>11071000</v>
      </c>
      <c r="I8" s="653">
        <f>6184460/1000</f>
        <v>6184.46</v>
      </c>
      <c r="J8" s="654">
        <f>98948707.51/1000000</f>
        <v>98.94870751</v>
      </c>
    </row>
    <row r="9" spans="1:10" ht="24.75" customHeight="1">
      <c r="A9" s="648">
        <v>3</v>
      </c>
      <c r="B9" s="69" t="s">
        <v>122</v>
      </c>
      <c r="C9" s="70">
        <v>94036090</v>
      </c>
      <c r="D9" s="655">
        <f>6041521.362/1000</f>
        <v>6041.5213619999995</v>
      </c>
      <c r="E9" s="650">
        <f>131620599.56/1000000</f>
        <v>131.62059956000002</v>
      </c>
      <c r="F9" s="651">
        <v>3</v>
      </c>
      <c r="G9" s="644" t="s">
        <v>132</v>
      </c>
      <c r="H9" s="66">
        <v>22087000</v>
      </c>
      <c r="I9" s="653">
        <f>255358.53/1000</f>
        <v>255.35853</v>
      </c>
      <c r="J9" s="654">
        <f>97996861.2/1000000</f>
        <v>97.9968612</v>
      </c>
    </row>
    <row r="10" spans="1:10" ht="24.75" customHeight="1">
      <c r="A10" s="648">
        <v>4</v>
      </c>
      <c r="B10" s="68" t="s">
        <v>266</v>
      </c>
      <c r="C10" s="73">
        <v>44072999</v>
      </c>
      <c r="D10" s="655">
        <f>6126888.341/1000</f>
        <v>6126.888341</v>
      </c>
      <c r="E10" s="650">
        <f>108045950.01/1000000</f>
        <v>108.04595001</v>
      </c>
      <c r="F10" s="651">
        <v>4</v>
      </c>
      <c r="G10" s="644" t="s">
        <v>300</v>
      </c>
      <c r="H10" s="66">
        <v>73081090</v>
      </c>
      <c r="I10" s="653">
        <f>809611.56/1000</f>
        <v>809.61156</v>
      </c>
      <c r="J10" s="654">
        <f>86159406.53/1000000</f>
        <v>86.15940653</v>
      </c>
    </row>
    <row r="11" spans="1:10" ht="24.75" customHeight="1">
      <c r="A11" s="648">
        <v>5</v>
      </c>
      <c r="B11" s="62" t="s">
        <v>225</v>
      </c>
      <c r="C11" s="75" t="s">
        <v>562</v>
      </c>
      <c r="D11" s="656">
        <f>48075.98/1000</f>
        <v>48.07598</v>
      </c>
      <c r="E11" s="650">
        <f>81036513/1000000</f>
        <v>81.036513</v>
      </c>
      <c r="F11" s="651">
        <v>5</v>
      </c>
      <c r="G11" s="644" t="s">
        <v>563</v>
      </c>
      <c r="H11" s="66">
        <v>84261930</v>
      </c>
      <c r="I11" s="653">
        <f>338662.5/1000</f>
        <v>338.6625</v>
      </c>
      <c r="J11" s="654">
        <f>76568272.41/1000000</f>
        <v>76.56827240999999</v>
      </c>
    </row>
    <row r="12" spans="1:10" ht="24.75" customHeight="1">
      <c r="A12" s="657">
        <v>6</v>
      </c>
      <c r="B12" s="52" t="s">
        <v>35</v>
      </c>
      <c r="C12" s="75" t="s">
        <v>237</v>
      </c>
      <c r="D12" s="656">
        <f>363917.8/1000</f>
        <v>363.9178</v>
      </c>
      <c r="E12" s="650">
        <f>60458265.28/1000000</f>
        <v>60.45826528</v>
      </c>
      <c r="F12" s="651">
        <v>6</v>
      </c>
      <c r="G12" s="69" t="s">
        <v>123</v>
      </c>
      <c r="H12" s="66">
        <v>90181900</v>
      </c>
      <c r="I12" s="653">
        <f>119301.648/1000</f>
        <v>119.301648</v>
      </c>
      <c r="J12" s="654">
        <f>70693530.75/1000000</f>
        <v>70.69353075</v>
      </c>
    </row>
    <row r="13" spans="1:10" ht="24.75" customHeight="1">
      <c r="A13" s="648">
        <v>7</v>
      </c>
      <c r="B13" s="78" t="s">
        <v>99</v>
      </c>
      <c r="C13" s="79">
        <v>85021210</v>
      </c>
      <c r="D13" s="658">
        <f>21856.94/1000</f>
        <v>21.856939999999998</v>
      </c>
      <c r="E13" s="650">
        <f>30635646.26/1000000</f>
        <v>30.63564626</v>
      </c>
      <c r="F13" s="651">
        <v>7</v>
      </c>
      <c r="G13" s="644" t="s">
        <v>426</v>
      </c>
      <c r="H13" s="66">
        <v>84229090</v>
      </c>
      <c r="I13" s="653">
        <f>30761.02/1000</f>
        <v>30.761020000000002</v>
      </c>
      <c r="J13" s="654">
        <f>57367652.82/1000000</f>
        <v>57.36765282</v>
      </c>
    </row>
    <row r="14" spans="1:10" ht="24.75" customHeight="1">
      <c r="A14" s="657">
        <v>8</v>
      </c>
      <c r="B14" s="80" t="s">
        <v>126</v>
      </c>
      <c r="C14" s="79">
        <v>10063099</v>
      </c>
      <c r="D14" s="659">
        <f>797283.04/1000</f>
        <v>797.28304</v>
      </c>
      <c r="E14" s="650">
        <f>26138010.77/1000000</f>
        <v>26.13801077</v>
      </c>
      <c r="F14" s="651">
        <v>8</v>
      </c>
      <c r="G14" s="644" t="s">
        <v>564</v>
      </c>
      <c r="H14" s="66">
        <v>63049110</v>
      </c>
      <c r="I14" s="653">
        <f>315405/1000</f>
        <v>315.405</v>
      </c>
      <c r="J14" s="654">
        <f>49451883.63/1000000</f>
        <v>49.451883630000005</v>
      </c>
    </row>
    <row r="15" spans="1:10" ht="24.75" customHeight="1">
      <c r="A15" s="648">
        <v>9</v>
      </c>
      <c r="B15" s="62" t="s">
        <v>181</v>
      </c>
      <c r="C15" s="75" t="s">
        <v>182</v>
      </c>
      <c r="D15" s="659">
        <f>1362000/1000</f>
        <v>1362</v>
      </c>
      <c r="E15" s="650">
        <f>25012280.01/1000000</f>
        <v>25.01228001</v>
      </c>
      <c r="F15" s="651">
        <v>9</v>
      </c>
      <c r="G15" s="644" t="s">
        <v>139</v>
      </c>
      <c r="H15" s="66">
        <v>73129000</v>
      </c>
      <c r="I15" s="653">
        <f>2017139/1000</f>
        <v>2017.139</v>
      </c>
      <c r="J15" s="654">
        <f>47626627.99/1000000</f>
        <v>47.62662799</v>
      </c>
    </row>
    <row r="16" spans="1:10" ht="24.75" customHeight="1">
      <c r="A16" s="657">
        <v>10</v>
      </c>
      <c r="B16" s="62" t="s">
        <v>395</v>
      </c>
      <c r="C16" s="75" t="s">
        <v>565</v>
      </c>
      <c r="D16" s="659">
        <f>518680/1000</f>
        <v>518.68</v>
      </c>
      <c r="E16" s="650">
        <f>24774214.03/1000000</f>
        <v>24.77421403</v>
      </c>
      <c r="F16" s="651">
        <v>10</v>
      </c>
      <c r="G16" s="644" t="s">
        <v>180</v>
      </c>
      <c r="H16" s="66">
        <v>85442039</v>
      </c>
      <c r="I16" s="653">
        <f>326272/1000</f>
        <v>326.272</v>
      </c>
      <c r="J16" s="654">
        <f>41772705.04/1000000</f>
        <v>41.77270504</v>
      </c>
    </row>
    <row r="17" spans="1:10" ht="24.75" customHeight="1" thickBot="1">
      <c r="A17" s="82"/>
      <c r="B17" s="86"/>
      <c r="C17" s="660"/>
      <c r="D17" s="661"/>
      <c r="E17" s="662"/>
      <c r="F17" s="663"/>
      <c r="G17" s="664"/>
      <c r="H17" s="665"/>
      <c r="I17" s="666"/>
      <c r="J17" s="666"/>
    </row>
    <row r="18" spans="1:10" ht="24.75" customHeight="1" thickBot="1">
      <c r="A18" s="730" t="s">
        <v>142</v>
      </c>
      <c r="B18" s="741"/>
      <c r="C18" s="742"/>
      <c r="D18" s="667">
        <f>SUM(D7:D17)</f>
        <v>30501.202263000003</v>
      </c>
      <c r="E18" s="668">
        <f>SUM(E7:E17)</f>
        <v>2038.5525544700001</v>
      </c>
      <c r="F18" s="743" t="s">
        <v>143</v>
      </c>
      <c r="G18" s="744"/>
      <c r="H18" s="745"/>
      <c r="I18" s="669">
        <f>SUM(I7:I17)</f>
        <v>11289.021258000002</v>
      </c>
      <c r="J18" s="670">
        <f>J7+J8+J9+J11+J10+J12+J13+J14+J15+J16</f>
        <v>1052.3041882399998</v>
      </c>
    </row>
    <row r="19" spans="1:10" ht="24.75" customHeight="1" thickBot="1">
      <c r="A19" s="671">
        <v>11</v>
      </c>
      <c r="B19" s="746" t="s">
        <v>112</v>
      </c>
      <c r="C19" s="747"/>
      <c r="D19" s="672">
        <f>D20-D18</f>
        <v>1321.3500899999963</v>
      </c>
      <c r="E19" s="673">
        <f>E20-E18</f>
        <v>63.278881749999755</v>
      </c>
      <c r="F19" s="674">
        <v>11</v>
      </c>
      <c r="G19" s="746" t="s">
        <v>112</v>
      </c>
      <c r="H19" s="747"/>
      <c r="I19" s="675">
        <f>I20-I18</f>
        <v>10412.373030999997</v>
      </c>
      <c r="J19" s="676">
        <f>J20-J18</f>
        <v>752.6675352400002</v>
      </c>
    </row>
    <row r="20" spans="1:10" ht="24.75" customHeight="1" thickBot="1">
      <c r="A20" s="118"/>
      <c r="B20" s="119" t="s">
        <v>17</v>
      </c>
      <c r="C20" s="677"/>
      <c r="D20" s="667">
        <f>31822552.353/1000</f>
        <v>31822.552353</v>
      </c>
      <c r="E20" s="678">
        <f>2101831436.22/1000000</f>
        <v>2101.83143622</v>
      </c>
      <c r="F20" s="679"/>
      <c r="G20" s="680" t="s">
        <v>17</v>
      </c>
      <c r="H20" s="677"/>
      <c r="I20" s="681">
        <f>21701394.289/1000</f>
        <v>21701.394289</v>
      </c>
      <c r="J20" s="682">
        <f>1804971723.48/1000000</f>
        <v>1804.97172348</v>
      </c>
    </row>
    <row r="21" spans="1:10" ht="24.75" customHeight="1">
      <c r="A21" s="748" t="s">
        <v>566</v>
      </c>
      <c r="B21" s="748"/>
      <c r="C21" s="748"/>
      <c r="D21" s="748"/>
      <c r="E21" s="748"/>
      <c r="F21" s="748" t="s">
        <v>567</v>
      </c>
      <c r="G21" s="748"/>
      <c r="H21" s="748"/>
      <c r="I21" s="748"/>
      <c r="J21" s="748"/>
    </row>
  </sheetData>
  <sheetProtection/>
  <mergeCells count="11">
    <mergeCell ref="B19:C19"/>
    <mergeCell ref="G19:H19"/>
    <mergeCell ref="A21:E21"/>
    <mergeCell ref="F21:J21"/>
    <mergeCell ref="A1:J1"/>
    <mergeCell ref="A2:J2"/>
    <mergeCell ref="A3:J3"/>
    <mergeCell ref="B5:E5"/>
    <mergeCell ref="G5:J5"/>
    <mergeCell ref="A18:C18"/>
    <mergeCell ref="F18:H18"/>
  </mergeCells>
  <printOptions/>
  <pageMargins left="0.28" right="0.28" top="0.38" bottom="0.33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301707</dc:creator>
  <cp:keywords/>
  <dc:description/>
  <cp:lastModifiedBy>Manop Wongsanprasert</cp:lastModifiedBy>
  <cp:lastPrinted>2016-12-19T05:12:29Z</cp:lastPrinted>
  <dcterms:created xsi:type="dcterms:W3CDTF">2015-05-08T04:33:04Z</dcterms:created>
  <dcterms:modified xsi:type="dcterms:W3CDTF">2017-05-25T04:07:41Z</dcterms:modified>
  <cp:category/>
  <cp:version/>
  <cp:contentType/>
  <cp:contentStatus/>
</cp:coreProperties>
</file>